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https://sharepoint.leipzig.dbfz.de/PWA/P3330029/MethodenGrundlagen/Methodenhandbuch/5.Auflage_2017-18/3_Kapitelanpassung/Anhang/Energie- und Stoffbilanzierung/Beispiele/"/>
    </mc:Choice>
  </mc:AlternateContent>
  <bookViews>
    <workbookView xWindow="0" yWindow="0" windowWidth="28800" windowHeight="10500" activeTab="1"/>
  </bookViews>
  <sheets>
    <sheet name="Datenerhebung_Bsp" sheetId="18" r:id="rId1"/>
    <sheet name="Dokumentationsliste_Bsp" sheetId="17" r:id="rId2"/>
  </sheets>
  <calcPr calcId="162913"/>
</workbook>
</file>

<file path=xl/calcChain.xml><?xml version="1.0" encoding="utf-8"?>
<calcChain xmlns="http://schemas.openxmlformats.org/spreadsheetml/2006/main">
  <c r="E50" i="18" l="1"/>
  <c r="E47" i="18" l="1"/>
  <c r="E24" i="18" l="1"/>
  <c r="D37" i="17" l="1"/>
  <c r="D29" i="17"/>
  <c r="D28" i="17"/>
  <c r="D34" i="17"/>
  <c r="D36" i="17" s="1"/>
  <c r="D9" i="17"/>
  <c r="E57" i="18"/>
  <c r="E26" i="18" s="1"/>
  <c r="E53" i="18"/>
  <c r="E54" i="18" s="1"/>
  <c r="E42" i="18" s="1"/>
  <c r="D8" i="17"/>
  <c r="E48" i="18"/>
  <c r="D42" i="18"/>
  <c r="E36" i="18"/>
  <c r="D19" i="17" l="1"/>
  <c r="D39" i="17"/>
  <c r="D40" i="17"/>
  <c r="D32" i="17"/>
  <c r="D20" i="17"/>
  <c r="D21" i="17" s="1"/>
  <c r="D25" i="17"/>
  <c r="D27" i="17" s="1"/>
  <c r="D11" i="17"/>
  <c r="D15" i="17"/>
</calcChain>
</file>

<file path=xl/sharedStrings.xml><?xml version="1.0" encoding="utf-8"?>
<sst xmlns="http://schemas.openxmlformats.org/spreadsheetml/2006/main" count="378" uniqueCount="177">
  <si>
    <t>Daten</t>
  </si>
  <si>
    <t>Einheit</t>
  </si>
  <si>
    <t>Berechnung</t>
  </si>
  <si>
    <t>Messung</t>
  </si>
  <si>
    <t>Annahme</t>
  </si>
  <si>
    <t>kW</t>
  </si>
  <si>
    <t>Erläuterung Datenherkunft: Messmethode, Berechnungsweg, Quelle der Annahme</t>
  </si>
  <si>
    <t>%</t>
  </si>
  <si>
    <t>2 Kenngrößen der Bilanzierung</t>
  </si>
  <si>
    <t>Gasleistung</t>
  </si>
  <si>
    <t>Gesamtwirkungsgrad Kraftmaschine (brutto)</t>
  </si>
  <si>
    <t>Gesamtanlagenwirkungsgrad (netto)</t>
  </si>
  <si>
    <t>3 Plausibilitätsprüfung</t>
  </si>
  <si>
    <t>Input</t>
  </si>
  <si>
    <t>Energieeintrag</t>
  </si>
  <si>
    <t>Output</t>
  </si>
  <si>
    <t>Energieaustrag</t>
  </si>
  <si>
    <t>Massenstrom Hilfsstoffe</t>
  </si>
  <si>
    <t>Eingangsmassenstrom</t>
  </si>
  <si>
    <t>Ausgangsmassenstrom</t>
  </si>
  <si>
    <t>Leistung Nebenprodukte</t>
  </si>
  <si>
    <t>Leistung Hilfsenergie (Bezugsenergie)</t>
  </si>
  <si>
    <t>Massenstrom Nebenprodukte</t>
  </si>
  <si>
    <t> x</t>
  </si>
  <si>
    <t>x </t>
  </si>
  <si>
    <t>Nennwärmeleistung</t>
  </si>
  <si>
    <t>Substratleistung</t>
  </si>
  <si>
    <t>Massenstrom Substrate</t>
  </si>
  <si>
    <t>t/d</t>
  </si>
  <si>
    <t>Massenstrom Biogas</t>
  </si>
  <si>
    <t>Lagerverluste</t>
  </si>
  <si>
    <t>12 </t>
  </si>
  <si>
    <t>Leistung Fermenterbeheizung</t>
  </si>
  <si>
    <t>Elektrische Nennleistung</t>
  </si>
  <si>
    <t>Substratleistung (brennwertbezogen)</t>
  </si>
  <si>
    <t xml:space="preserve"> Tabelle 47 Ausgefülltes Beispiel für die Dokumentationsliste Bilanzkenngrößen für Biogasanlagen</t>
  </si>
  <si>
    <t>2.4 Gesamtanlage (Bilanzraum Biomassekonversion II in Abbildung 10 im Methodenhandbuch)</t>
  </si>
  <si>
    <r>
      <t>2.3 Gasnutzung KWK- Anlage (Bilanzraum Biomassekonversion II in</t>
    </r>
    <r>
      <rPr>
        <i/>
        <sz val="9"/>
        <color rgb="FFFF0000"/>
        <rFont val="Arial"/>
        <family val="2"/>
      </rPr>
      <t xml:space="preserve"> </t>
    </r>
    <r>
      <rPr>
        <i/>
        <sz val="9"/>
        <rFont val="Arial"/>
        <family val="2"/>
      </rPr>
      <t>Abbildung 10 im Methodenhandbuch)</t>
    </r>
  </si>
  <si>
    <t>2.2 Vergärung (Bilanzraum Biomassekonversion I in Abbildung 10 im Methodenhandbuch)</t>
  </si>
  <si>
    <r>
      <t>2.1 Biomassevorbehandlung (Bilanzraum Biomassevorbehandlung in</t>
    </r>
    <r>
      <rPr>
        <i/>
        <sz val="9"/>
        <color rgb="FFFF0000"/>
        <rFont val="Arial"/>
        <family val="2"/>
      </rPr>
      <t xml:space="preserve"> </t>
    </r>
    <r>
      <rPr>
        <i/>
        <sz val="9"/>
        <rFont val="Arial"/>
        <family val="2"/>
      </rPr>
      <t>Abbildung 10 im Methodenhandbuch)</t>
    </r>
  </si>
  <si>
    <t>Bei 8.000 h/a Volllast; entspricht der Bemessungsleistung</t>
  </si>
  <si>
    <t xml:space="preserve">Bei 8.000 h/a Volllast </t>
  </si>
  <si>
    <t>Keine</t>
  </si>
  <si>
    <t>Im Beispiel nur Summe aus el. und th. Anlagenleistung</t>
  </si>
  <si>
    <t>Summe Hilfsstoffe z. B. zur Entschwefelung, Spurenelemente etc.</t>
  </si>
  <si>
    <t>Summe der Substrate</t>
  </si>
  <si>
    <t>Keine Nebenprodukte</t>
  </si>
  <si>
    <t>Berechnung bei einer Dichte von 1,25 kg/m³</t>
  </si>
  <si>
    <t>Menge Gärrest inkl. Kondensat</t>
  </si>
  <si>
    <t xml:space="preserve">Therm. Anlagenleistung </t>
  </si>
  <si>
    <t>Elektr. Anlagenleistung</t>
  </si>
  <si>
    <t>Elektr. Wirkungsgrad Kraftmaschine (brutto)</t>
  </si>
  <si>
    <t>Therm. Wirkungsgrad Kraftmaschine (brutto)</t>
  </si>
  <si>
    <t>Elektr. Anlagenwirkungsgrad (netto)</t>
  </si>
  <si>
    <t>Therm. Anlagenwirkungsgrad (netto)</t>
  </si>
  <si>
    <t xml:space="preserve"> -</t>
  </si>
  <si>
    <r>
      <t>3.1 Energiebilanz (</t>
    </r>
    <r>
      <rPr>
        <b/>
        <i/>
        <sz val="9"/>
        <rFont val="Arial"/>
        <family val="2"/>
      </rPr>
      <t>Bilanzgrenze</t>
    </r>
    <r>
      <rPr>
        <i/>
        <sz val="9"/>
        <rFont val="Arial"/>
        <family val="2"/>
      </rPr>
      <t xml:space="preserve">: </t>
    </r>
    <r>
      <rPr>
        <i/>
        <sz val="9"/>
        <color rgb="FF0033CC"/>
        <rFont val="Arial"/>
        <family val="2"/>
      </rPr>
      <t xml:space="preserve">Biogasanlage inkl. BHKW </t>
    </r>
    <r>
      <rPr>
        <i/>
        <sz val="9"/>
        <rFont val="Arial"/>
        <family val="2"/>
      </rPr>
      <t>)</t>
    </r>
  </si>
  <si>
    <r>
      <t>3.2 Stoffbilanz (</t>
    </r>
    <r>
      <rPr>
        <b/>
        <i/>
        <sz val="9"/>
        <rFont val="Arial"/>
        <family val="2"/>
      </rPr>
      <t>Bilanzgrenze</t>
    </r>
    <r>
      <rPr>
        <i/>
        <sz val="9"/>
        <rFont val="Arial"/>
        <family val="2"/>
      </rPr>
      <t xml:space="preserve">: </t>
    </r>
    <r>
      <rPr>
        <i/>
        <sz val="9"/>
        <color rgb="FF0033CC"/>
        <rFont val="Arial"/>
        <family val="2"/>
      </rPr>
      <t xml:space="preserve"> Biogasanlage inkl. BHKW)</t>
    </r>
  </si>
  <si>
    <t>Massenstrom Verluste (Reststoffe)</t>
  </si>
  <si>
    <t>Anlagenverluste (therm. + chem.)</t>
  </si>
  <si>
    <t>Chemischer Wirkungsgrad</t>
  </si>
  <si>
    <t>x</t>
  </si>
  <si>
    <t>(x)</t>
  </si>
  <si>
    <t>Wärmemenge abzüglich des Eigenbedarfs</t>
  </si>
  <si>
    <t>pauschal 35 % der Wärmeauskopplung</t>
  </si>
  <si>
    <t xml:space="preserve">(x) </t>
  </si>
  <si>
    <t>nicht meßbar</t>
  </si>
  <si>
    <t xml:space="preserve">Tabelle 45 Hypothetisches Anlagenbeispiel für den Datenerhebungsbogen Energie- und Stoffbilanz für Biogasanlagen </t>
  </si>
  <si>
    <t>1 Datenerhebung zur Bilanzierung</t>
  </si>
  <si>
    <t>Datenerhebung</t>
  </si>
  <si>
    <t>Datenherkunft (jeweils ankreuzen)</t>
  </si>
  <si>
    <t>Erläuterung Datenherkunft: z. B. Messmethode, Berechnungsweg, Quelle der Annahme</t>
  </si>
  <si>
    <t>Parameter</t>
  </si>
  <si>
    <t>Biomasse 1</t>
  </si>
  <si>
    <t>Substrat 1</t>
  </si>
  <si>
    <t>Rindergülle</t>
  </si>
  <si>
    <t>Betreiberangabe</t>
  </si>
  <si>
    <t>Herkunft (Umkreis von)</t>
  </si>
  <si>
    <t>km</t>
  </si>
  <si>
    <t>Stallanlage vor Ort</t>
  </si>
  <si>
    <t xml:space="preserve">Biomassebedarf im Nennbetrieb </t>
  </si>
  <si>
    <r>
      <t>t</t>
    </r>
    <r>
      <rPr>
        <vertAlign val="subscript"/>
        <sz val="9"/>
        <rFont val="Arial"/>
        <family val="2"/>
      </rPr>
      <t>FM</t>
    </r>
    <r>
      <rPr>
        <sz val="9"/>
        <rFont val="Arial"/>
        <family val="2"/>
      </rPr>
      <t>/d</t>
    </r>
  </si>
  <si>
    <t>Betreiberangabe, alternativ Berechnung über Tierbestände</t>
  </si>
  <si>
    <t xml:space="preserve">Leistung der Biomasse: </t>
  </si>
  <si>
    <t>Brennwert</t>
  </si>
  <si>
    <r>
      <t>MJ/kg</t>
    </r>
    <r>
      <rPr>
        <vertAlign val="subscript"/>
        <sz val="9"/>
        <rFont val="Arial"/>
        <family val="2"/>
      </rPr>
      <t>TS</t>
    </r>
  </si>
  <si>
    <t>Trockensubstanzgehalt</t>
  </si>
  <si>
    <t>Ma.-%</t>
  </si>
  <si>
    <t xml:space="preserve">Organische Trockensubstanz </t>
  </si>
  <si>
    <t>Häufig Bezug auf oTS</t>
  </si>
  <si>
    <t>Biogasertrag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</si>
  <si>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/t</t>
    </r>
    <r>
      <rPr>
        <vertAlign val="subscript"/>
        <sz val="9"/>
        <rFont val="Arial"/>
        <family val="2"/>
      </rPr>
      <t>FM</t>
    </r>
  </si>
  <si>
    <t>Methangehalt</t>
  </si>
  <si>
    <t>Biomasse 2</t>
  </si>
  <si>
    <t>Substrat 2</t>
  </si>
  <si>
    <t>Maissilage</t>
  </si>
  <si>
    <t>…</t>
  </si>
  <si>
    <r>
      <t>MJ/kg</t>
    </r>
    <r>
      <rPr>
        <vertAlign val="subscript"/>
        <sz val="9"/>
        <rFont val="Arial"/>
        <family val="2"/>
      </rPr>
      <t>FM</t>
    </r>
  </si>
  <si>
    <t>Hilfsenergie</t>
  </si>
  <si>
    <t>Therm. Bezugsleistung der Gesamtanlage im Jahresmittel</t>
  </si>
  <si>
    <t>In der Regel kein externer Bezug</t>
  </si>
  <si>
    <t>Elektr. Bezugsleistung der Gesamtanlage im Jahresmittel</t>
  </si>
  <si>
    <t xml:space="preserve">Berechnung auf Basis eines Eigenstrombedarfs bei 8 % der produzierten Strommenge, hier Deckung durch Eigenproduktion </t>
  </si>
  <si>
    <t>Elektr. Energie</t>
  </si>
  <si>
    <t>Elektr. Nennleistung</t>
  </si>
  <si>
    <t>Herstellerangabe BHKW</t>
  </si>
  <si>
    <t>Elektr. Bemessungsleistung</t>
  </si>
  <si>
    <t>Berücksichtigung der theor. Volllaststundenzahl</t>
  </si>
  <si>
    <t>Nebenprodukte</t>
  </si>
  <si>
    <t>Energieinhalt der Nebenprodukte</t>
  </si>
  <si>
    <t>Gärrest hier berücksichtigen wenn energetische Nutzung erfolgt, sonst unter Reststoffe eintragen</t>
  </si>
  <si>
    <t>Nebenprodukt 1:</t>
  </si>
  <si>
    <t>MJ/kg</t>
  </si>
  <si>
    <t>Kalorimetrische Bestimmung erforderlich</t>
  </si>
  <si>
    <t>Massenstrom der Nebenprodukte</t>
  </si>
  <si>
    <t>kg/h</t>
  </si>
  <si>
    <t>Betreiberangabe z. B. in Hoftorbilanz</t>
  </si>
  <si>
    <t>Chem. Leistung der Nebenprodukte</t>
  </si>
  <si>
    <t>Berechnung anhand Massenstrom und Brennwert</t>
  </si>
  <si>
    <t>Wärme</t>
  </si>
  <si>
    <t>Wärmeleistung</t>
  </si>
  <si>
    <t>Bruttowärmeleistung des BHKW nach Herstellerangabe</t>
  </si>
  <si>
    <t xml:space="preserve">Intern genutzte Wärmeleistung </t>
  </si>
  <si>
    <t>Literaturwerte (Quelle …)</t>
  </si>
  <si>
    <t>Nutzwärmeleistung</t>
  </si>
  <si>
    <t>Mindestwärmenutzung nach EEG 2012</t>
  </si>
  <si>
    <t>Wärmenutzungsgrad</t>
  </si>
  <si>
    <t>Berechnet auf Basis Mindestwärmenutzung nach EEG 2012</t>
  </si>
  <si>
    <t>Reststoffe</t>
  </si>
  <si>
    <t>Reststoffe und Energieinhalt</t>
  </si>
  <si>
    <t>Reststoff 1:</t>
  </si>
  <si>
    <t>Gärrest</t>
  </si>
  <si>
    <t>Reststoff 2:</t>
  </si>
  <si>
    <t xml:space="preserve">Massenstrom der Reststoffe </t>
  </si>
  <si>
    <t>Berechnung auf Basis der eingesetzten Substrate</t>
  </si>
  <si>
    <t>Berechnung aus Bilanzierung (z. B. Hoftorbilanz)</t>
  </si>
  <si>
    <t>Sonstige Angaben</t>
  </si>
  <si>
    <t xml:space="preserve">Volumenstrom Biogas </t>
  </si>
  <si>
    <t>m³/h</t>
  </si>
  <si>
    <t xml:space="preserve">Berechnung anhand des theoretischen Biogasertrags </t>
  </si>
  <si>
    <t>Gewichtetes Mittel der Einzelsubstrate</t>
  </si>
  <si>
    <t>Schwefelwasserstoffgehalt im Rohgas</t>
  </si>
  <si>
    <t>ppm</t>
  </si>
  <si>
    <t>Anlagenspezifischer Messwert</t>
  </si>
  <si>
    <t>Gasleistung Biogas</t>
  </si>
  <si>
    <t>Produzierte Gesamtstrommenge</t>
  </si>
  <si>
    <t>MWh/a</t>
  </si>
  <si>
    <t xml:space="preserve">Addition der Tages-/Monatswerte aus Betriebstagebuch </t>
  </si>
  <si>
    <t>Produzierte Gesamtnennwärmemenge</t>
  </si>
  <si>
    <t>Addition der Tages-/Monatswerte aus Betriebstagebuch</t>
  </si>
  <si>
    <t>Jährlicher Biomasseverbrauch (unbehandelt)</t>
  </si>
  <si>
    <t>t/a</t>
  </si>
  <si>
    <t>Summe der Einzelsubstrate auf Basis der Betriebstagebücher</t>
  </si>
  <si>
    <t>Jährliche Reststoffmenge</t>
  </si>
  <si>
    <t>Jährliche Nebenproduktmenge</t>
  </si>
  <si>
    <t>Angabe aus Bilanzierung (z .B. Hoftorbilanz)</t>
  </si>
  <si>
    <t>Jährliche Betriebsstunden BHKW</t>
  </si>
  <si>
    <t>h/a</t>
  </si>
  <si>
    <t>Anlagenspezifisch zu erfassen</t>
  </si>
  <si>
    <t>Jährliche Volllaststunden BHKW</t>
  </si>
  <si>
    <t>Rechnerische Bestimmung anhand der produzierten Strommenge und der Nennleistung (Bemessungsleistung)</t>
  </si>
  <si>
    <t>Jährliche Betriebsstunden der Fackelanlage</t>
  </si>
  <si>
    <t>Methanschlupf (BHKW)</t>
  </si>
  <si>
    <t>g/h</t>
  </si>
  <si>
    <t>Berechnet auf die gesamte Methanmenge mit 1 % Methanschlupf</t>
  </si>
  <si>
    <t>Restmethanpotenzial</t>
  </si>
  <si>
    <r>
      <t>m³/t</t>
    </r>
    <r>
      <rPr>
        <vertAlign val="subscript"/>
        <sz val="9"/>
        <rFont val="Arial"/>
        <family val="2"/>
      </rPr>
      <t>FM</t>
    </r>
  </si>
  <si>
    <t>Literaturangabe für mehrstufige Anlagen</t>
  </si>
  <si>
    <t>Sonstige Methanemissionen</t>
  </si>
  <si>
    <t>Schätzwert: Bei 1,5 % Schlupf; Anlagenspezifisch zu erfassen</t>
  </si>
  <si>
    <t>im Bsp. aus ECN Datenbank</t>
  </si>
  <si>
    <t>im Bsp. aus Datenbank KTBL</t>
  </si>
  <si>
    <t>im Bsp. aus KTBL Datenbank</t>
  </si>
  <si>
    <t>Verluste</t>
  </si>
  <si>
    <t>Addition der Einzelerträge der Substrate</t>
  </si>
  <si>
    <t>Überschlägige Berechnung auf Basis der Gasausbeuten bei einer Dichte des Biogases von 1,25 kg/m³</t>
  </si>
  <si>
    <t>Keine, ungenutztes Energiepotenzial aus dem  Gärrest + Verluste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</si>
</sst>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5" formatCode="#,##0.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rgb="FFFF0000"/>
      <name val="Arial"/>
      <family val="2"/>
    </font>
    <font>
      <sz val="9"/>
      <color rgb="FF0033CC"/>
      <name val="Arial"/>
      <family val="2"/>
    </font>
    <font>
      <sz val="9"/>
      <name val="Times New Roman"/>
      <family val="1"/>
    </font>
    <font>
      <i/>
      <sz val="9"/>
      <color rgb="FF0033CC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C9E00"/>
        <bgColor indexed="64"/>
      </patternFill>
    </fill>
    <fill>
      <patternFill patternType="solid">
        <fgColor rgb="FFF3C9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94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dashed">
        <color rgb="FF000000"/>
      </right>
      <top style="medium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medium">
        <color rgb="FF000000"/>
      </bottom>
      <diagonal/>
    </border>
    <border>
      <left style="dashed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thin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thin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thin">
        <color indexed="64"/>
      </bottom>
      <diagonal/>
    </border>
    <border>
      <left/>
      <right style="thin">
        <color rgb="FF000000"/>
      </right>
      <top style="dashed">
        <color rgb="FF000000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thin">
        <color indexed="64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indexed="64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thin">
        <color indexed="64"/>
      </bottom>
      <diagonal/>
    </border>
    <border>
      <left style="thin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/>
      <bottom style="dashed">
        <color rgb="FF000000"/>
      </bottom>
      <diagonal/>
    </border>
    <border>
      <left style="thin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thin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thin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dotted">
        <color rgb="FF000000"/>
      </right>
      <top style="dash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1" fillId="6" borderId="0" applyNumberFormat="0" applyBorder="0" applyAlignment="0" applyProtection="0"/>
    <xf numFmtId="43" fontId="12" fillId="0" borderId="0" applyFont="0" applyFill="0" applyBorder="0" applyAlignment="0" applyProtection="0"/>
  </cellStyleXfs>
  <cellXfs count="264">
    <xf numFmtId="0" fontId="0" fillId="0" borderId="0" xfId="0"/>
    <xf numFmtId="0" fontId="1" fillId="0" borderId="0" xfId="1" applyFont="1" applyFill="1" applyBorder="1"/>
    <xf numFmtId="0" fontId="2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vertical="center" wrapText="1"/>
    </xf>
    <xf numFmtId="0" fontId="4" fillId="5" borderId="62" xfId="0" applyFont="1" applyFill="1" applyBorder="1" applyAlignment="1">
      <alignment horizontal="center" vertical="center" wrapText="1"/>
    </xf>
    <xf numFmtId="0" fontId="4" fillId="5" borderId="63" xfId="0" applyFont="1" applyFill="1" applyBorder="1" applyAlignment="1">
      <alignment horizontal="center" vertical="center" wrapText="1"/>
    </xf>
    <xf numFmtId="0" fontId="4" fillId="5" borderId="64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 vertical="center" wrapText="1"/>
    </xf>
    <xf numFmtId="0" fontId="4" fillId="5" borderId="57" xfId="0" applyFont="1" applyFill="1" applyBorder="1" applyAlignment="1">
      <alignment horizontal="center" vertical="center" wrapText="1"/>
    </xf>
    <xf numFmtId="0" fontId="4" fillId="5" borderId="58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vertical="center" wrapText="1"/>
    </xf>
    <xf numFmtId="0" fontId="4" fillId="5" borderId="53" xfId="0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vertical="center" wrapText="1"/>
    </xf>
    <xf numFmtId="0" fontId="9" fillId="5" borderId="39" xfId="0" applyFont="1" applyFill="1" applyBorder="1" applyAlignment="1">
      <alignment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2" fillId="0" borderId="0" xfId="1" applyFont="1"/>
    <xf numFmtId="0" fontId="13" fillId="0" borderId="0" xfId="1" applyFont="1"/>
    <xf numFmtId="0" fontId="13" fillId="0" borderId="0" xfId="1" applyFont="1" applyAlignment="1">
      <alignment horizontal="right"/>
    </xf>
    <xf numFmtId="0" fontId="14" fillId="3" borderId="75" xfId="1" applyFont="1" applyFill="1" applyBorder="1" applyAlignment="1">
      <alignment horizontal="center" vertical="center" wrapText="1"/>
    </xf>
    <xf numFmtId="0" fontId="14" fillId="3" borderId="76" xfId="1" applyFont="1" applyFill="1" applyBorder="1" applyAlignment="1">
      <alignment horizontal="center" vertical="center" wrapText="1"/>
    </xf>
    <xf numFmtId="0" fontId="14" fillId="3" borderId="77" xfId="1" applyFont="1" applyFill="1" applyBorder="1" applyAlignment="1">
      <alignment horizontal="center" vertical="center" wrapText="1"/>
    </xf>
    <xf numFmtId="0" fontId="14" fillId="3" borderId="78" xfId="1" applyFont="1" applyFill="1" applyBorder="1" applyAlignment="1">
      <alignment horizontal="center" vertical="center" wrapText="1"/>
    </xf>
    <xf numFmtId="0" fontId="4" fillId="0" borderId="0" xfId="1" applyFont="1"/>
    <xf numFmtId="0" fontId="4" fillId="5" borderId="27" xfId="1" applyFont="1" applyFill="1" applyBorder="1" applyAlignment="1">
      <alignment horizontal="center" vertical="center" wrapText="1"/>
    </xf>
    <xf numFmtId="0" fontId="4" fillId="5" borderId="28" xfId="1" applyFont="1" applyFill="1" applyBorder="1" applyAlignment="1">
      <alignment horizontal="center" vertical="center" wrapText="1"/>
    </xf>
    <xf numFmtId="0" fontId="10" fillId="5" borderId="29" xfId="1" applyFont="1" applyFill="1" applyBorder="1" applyAlignment="1">
      <alignment horizontal="center" vertical="center" wrapText="1"/>
    </xf>
    <xf numFmtId="0" fontId="4" fillId="5" borderId="20" xfId="1" applyFont="1" applyFill="1" applyBorder="1" applyAlignment="1">
      <alignment vertical="center" wrapText="1"/>
    </xf>
    <xf numFmtId="0" fontId="4" fillId="5" borderId="36" xfId="1" applyFont="1" applyFill="1" applyBorder="1" applyAlignment="1">
      <alignment vertical="center" wrapText="1"/>
    </xf>
    <xf numFmtId="0" fontId="4" fillId="5" borderId="37" xfId="1" applyFont="1" applyFill="1" applyBorder="1" applyAlignment="1">
      <alignment horizontal="center" vertical="center" wrapText="1"/>
    </xf>
    <xf numFmtId="0" fontId="4" fillId="5" borderId="38" xfId="1" applyFont="1" applyFill="1" applyBorder="1" applyAlignment="1">
      <alignment horizontal="center" vertical="center" wrapText="1"/>
    </xf>
    <xf numFmtId="0" fontId="4" fillId="5" borderId="39" xfId="1" applyFont="1" applyFill="1" applyBorder="1" applyAlignment="1">
      <alignment horizontal="center" vertical="center" wrapText="1"/>
    </xf>
    <xf numFmtId="0" fontId="4" fillId="5" borderId="34" xfId="1" applyFont="1" applyFill="1" applyBorder="1" applyAlignment="1">
      <alignment vertical="center" wrapText="1"/>
    </xf>
    <xf numFmtId="0" fontId="6" fillId="5" borderId="19" xfId="1" applyFont="1" applyFill="1" applyBorder="1" applyAlignment="1">
      <alignment horizontal="right" vertical="center" wrapText="1"/>
    </xf>
    <xf numFmtId="0" fontId="4" fillId="5" borderId="22" xfId="1" applyFont="1" applyFill="1" applyBorder="1" applyAlignment="1">
      <alignment vertical="center" wrapText="1"/>
    </xf>
    <xf numFmtId="0" fontId="4" fillId="5" borderId="29" xfId="1" applyFont="1" applyFill="1" applyBorder="1" applyAlignment="1">
      <alignment horizontal="center" vertical="center" wrapText="1"/>
    </xf>
    <xf numFmtId="0" fontId="4" fillId="5" borderId="53" xfId="1" applyFont="1" applyFill="1" applyBorder="1" applyAlignment="1">
      <alignment horizontal="center" vertical="center" wrapText="1"/>
    </xf>
    <xf numFmtId="0" fontId="4" fillId="5" borderId="54" xfId="1" applyFont="1" applyFill="1" applyBorder="1" applyAlignment="1">
      <alignment horizontal="center" vertical="center" wrapText="1"/>
    </xf>
    <xf numFmtId="0" fontId="4" fillId="5" borderId="55" xfId="1" applyFont="1" applyFill="1" applyBorder="1" applyAlignment="1">
      <alignment horizontal="center" vertical="center" wrapText="1"/>
    </xf>
    <xf numFmtId="0" fontId="4" fillId="5" borderId="50" xfId="1" applyFont="1" applyFill="1" applyBorder="1" applyAlignment="1">
      <alignment vertical="center" wrapText="1"/>
    </xf>
    <xf numFmtId="0" fontId="4" fillId="5" borderId="52" xfId="1" applyFont="1" applyFill="1" applyBorder="1" applyAlignment="1">
      <alignment vertical="center" wrapText="1"/>
    </xf>
    <xf numFmtId="0" fontId="6" fillId="4" borderId="19" xfId="1" applyFont="1" applyFill="1" applyBorder="1" applyAlignment="1">
      <alignment horizontal="right" vertical="center" wrapText="1"/>
    </xf>
    <xf numFmtId="0" fontId="4" fillId="4" borderId="22" xfId="1" applyFont="1" applyFill="1" applyBorder="1" applyAlignment="1">
      <alignment vertical="center" wrapText="1"/>
    </xf>
    <xf numFmtId="0" fontId="4" fillId="4" borderId="37" xfId="1" applyFont="1" applyFill="1" applyBorder="1" applyAlignment="1">
      <alignment horizontal="center" vertical="center" wrapText="1"/>
    </xf>
    <xf numFmtId="0" fontId="4" fillId="4" borderId="38" xfId="1" applyFont="1" applyFill="1" applyBorder="1" applyAlignment="1">
      <alignment horizontal="center" vertical="center" wrapText="1"/>
    </xf>
    <xf numFmtId="0" fontId="4" fillId="4" borderId="39" xfId="1" applyFont="1" applyFill="1" applyBorder="1" applyAlignment="1">
      <alignment horizontal="center" vertical="center" wrapText="1"/>
    </xf>
    <xf numFmtId="0" fontId="4" fillId="4" borderId="34" xfId="1" applyFont="1" applyFill="1" applyBorder="1" applyAlignment="1">
      <alignment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28" xfId="1" applyFont="1" applyFill="1" applyBorder="1" applyAlignment="1">
      <alignment horizontal="center" vertical="center" wrapText="1"/>
    </xf>
    <xf numFmtId="0" fontId="4" fillId="4" borderId="29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vertical="center" wrapText="1"/>
    </xf>
    <xf numFmtId="0" fontId="4" fillId="5" borderId="35" xfId="1" applyFont="1" applyFill="1" applyBorder="1" applyAlignment="1">
      <alignment horizontal="right" vertical="center" wrapText="1"/>
    </xf>
    <xf numFmtId="0" fontId="10" fillId="5" borderId="33" xfId="1" applyFont="1" applyFill="1" applyBorder="1" applyAlignment="1">
      <alignment horizontal="right" vertical="center" wrapText="1"/>
    </xf>
    <xf numFmtId="0" fontId="11" fillId="5" borderId="37" xfId="2" applyFill="1" applyBorder="1" applyAlignment="1">
      <alignment horizontal="center" vertical="center" wrapText="1"/>
    </xf>
    <xf numFmtId="0" fontId="11" fillId="5" borderId="38" xfId="2" applyFill="1" applyBorder="1" applyAlignment="1">
      <alignment horizontal="center" vertical="center" wrapText="1"/>
    </xf>
    <xf numFmtId="0" fontId="11" fillId="5" borderId="39" xfId="2" applyFill="1" applyBorder="1" applyAlignment="1">
      <alignment horizontal="center" vertical="center" wrapText="1"/>
    </xf>
    <xf numFmtId="0" fontId="4" fillId="5" borderId="82" xfId="1" applyFont="1" applyFill="1" applyBorder="1" applyAlignment="1">
      <alignment horizontal="right" vertical="center" wrapText="1"/>
    </xf>
    <xf numFmtId="0" fontId="10" fillId="5" borderId="51" xfId="1" applyFont="1" applyFill="1" applyBorder="1" applyAlignment="1">
      <alignment horizontal="right" vertical="center" wrapText="1"/>
    </xf>
    <xf numFmtId="0" fontId="11" fillId="5" borderId="53" xfId="2" applyFill="1" applyBorder="1" applyAlignment="1">
      <alignment horizontal="center" vertical="center" wrapText="1"/>
    </xf>
    <xf numFmtId="0" fontId="11" fillId="5" borderId="54" xfId="2" applyFill="1" applyBorder="1" applyAlignment="1">
      <alignment horizontal="center" vertical="center" wrapText="1"/>
    </xf>
    <xf numFmtId="0" fontId="11" fillId="5" borderId="55" xfId="2" applyFill="1" applyBorder="1" applyAlignment="1">
      <alignment horizontal="center" vertical="center" wrapText="1"/>
    </xf>
    <xf numFmtId="0" fontId="8" fillId="5" borderId="34" xfId="1" applyFont="1" applyFill="1" applyBorder="1" applyAlignment="1">
      <alignment vertical="center" wrapText="1"/>
    </xf>
    <xf numFmtId="0" fontId="8" fillId="5" borderId="33" xfId="1" applyFont="1" applyFill="1" applyBorder="1" applyAlignment="1">
      <alignment horizontal="right" vertical="center" wrapText="1"/>
    </xf>
    <xf numFmtId="0" fontId="4" fillId="7" borderId="35" xfId="1" applyFont="1" applyFill="1" applyBorder="1" applyAlignment="1">
      <alignment horizontal="right" vertical="center" wrapText="1"/>
    </xf>
    <xf numFmtId="0" fontId="4" fillId="7" borderId="34" xfId="1" applyFont="1" applyFill="1" applyBorder="1" applyAlignment="1">
      <alignment vertical="center" wrapText="1"/>
    </xf>
    <xf numFmtId="0" fontId="4" fillId="7" borderId="82" xfId="1" applyFont="1" applyFill="1" applyBorder="1" applyAlignment="1">
      <alignment horizontal="right" vertical="center" wrapText="1"/>
    </xf>
    <xf numFmtId="0" fontId="4" fillId="7" borderId="50" xfId="1" applyFont="1" applyFill="1" applyBorder="1" applyAlignment="1">
      <alignment vertical="center" wrapText="1"/>
    </xf>
    <xf numFmtId="0" fontId="8" fillId="5" borderId="51" xfId="1" applyFont="1" applyFill="1" applyBorder="1" applyAlignment="1">
      <alignment horizontal="right" vertical="center" wrapText="1"/>
    </xf>
    <xf numFmtId="0" fontId="6" fillId="5" borderId="33" xfId="1" applyFont="1" applyFill="1" applyBorder="1" applyAlignment="1">
      <alignment horizontal="right" vertical="center" wrapText="1"/>
    </xf>
    <xf numFmtId="3" fontId="10" fillId="5" borderId="33" xfId="1" applyNumberFormat="1" applyFont="1" applyFill="1" applyBorder="1" applyAlignment="1">
      <alignment horizontal="right" vertical="center" wrapText="1"/>
    </xf>
    <xf numFmtId="0" fontId="4" fillId="5" borderId="26" xfId="1" applyFont="1" applyFill="1" applyBorder="1" applyAlignment="1">
      <alignment vertical="center" wrapText="1"/>
    </xf>
    <xf numFmtId="0" fontId="4" fillId="5" borderId="30" xfId="1" applyFont="1" applyFill="1" applyBorder="1" applyAlignment="1">
      <alignment horizontal="center" vertical="center" wrapText="1"/>
    </xf>
    <xf numFmtId="0" fontId="4" fillId="5" borderId="31" xfId="1" applyFont="1" applyFill="1" applyBorder="1" applyAlignment="1">
      <alignment horizontal="center" vertical="center" wrapText="1"/>
    </xf>
    <xf numFmtId="0" fontId="4" fillId="5" borderId="32" xfId="1" applyFont="1" applyFill="1" applyBorder="1" applyAlignment="1">
      <alignment horizontal="center" vertical="center" wrapText="1"/>
    </xf>
    <xf numFmtId="0" fontId="4" fillId="5" borderId="24" xfId="1" applyFont="1" applyFill="1" applyBorder="1" applyAlignment="1">
      <alignment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vertical="center" wrapText="1"/>
    </xf>
    <xf numFmtId="0" fontId="11" fillId="5" borderId="20" xfId="2" applyFill="1" applyBorder="1" applyAlignment="1">
      <alignment vertical="center" wrapText="1"/>
    </xf>
    <xf numFmtId="0" fontId="11" fillId="5" borderId="24" xfId="2" applyFill="1" applyBorder="1" applyAlignment="1">
      <alignment vertical="center" wrapText="1"/>
    </xf>
    <xf numFmtId="0" fontId="11" fillId="5" borderId="34" xfId="2" applyFill="1" applyBorder="1" applyAlignment="1">
      <alignment vertical="center" wrapText="1"/>
    </xf>
    <xf numFmtId="0" fontId="18" fillId="5" borderId="34" xfId="2" applyFont="1" applyFill="1" applyBorder="1" applyAlignment="1">
      <alignment vertical="center" wrapText="1"/>
    </xf>
    <xf numFmtId="0" fontId="18" fillId="5" borderId="41" xfId="2" applyFont="1" applyFill="1" applyBorder="1" applyAlignment="1">
      <alignment vertical="center" wrapText="1"/>
    </xf>
    <xf numFmtId="0" fontId="18" fillId="5" borderId="24" xfId="2" applyFont="1" applyFill="1" applyBorder="1" applyAlignment="1">
      <alignment vertical="center" wrapText="1"/>
    </xf>
    <xf numFmtId="0" fontId="11" fillId="5" borderId="44" xfId="2" applyFill="1" applyBorder="1" applyAlignment="1">
      <alignment vertical="center" wrapText="1"/>
    </xf>
    <xf numFmtId="0" fontId="4" fillId="7" borderId="21" xfId="1" applyFont="1" applyFill="1" applyBorder="1" applyAlignment="1">
      <alignment horizontal="left" vertical="center" wrapText="1"/>
    </xf>
    <xf numFmtId="0" fontId="4" fillId="7" borderId="20" xfId="1" applyFont="1" applyFill="1" applyBorder="1" applyAlignment="1">
      <alignment horizontal="left" vertical="center" wrapText="1"/>
    </xf>
    <xf numFmtId="0" fontId="4" fillId="7" borderId="35" xfId="1" applyFont="1" applyFill="1" applyBorder="1" applyAlignment="1">
      <alignment horizontal="left" vertical="center" wrapText="1"/>
    </xf>
    <xf numFmtId="0" fontId="4" fillId="7" borderId="34" xfId="1" applyFont="1" applyFill="1" applyBorder="1" applyAlignment="1">
      <alignment horizontal="left" vertical="center"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18" fillId="5" borderId="39" xfId="2" applyFont="1" applyFill="1" applyBorder="1" applyAlignment="1">
      <alignment horizontal="center" vertical="center" wrapText="1"/>
    </xf>
    <xf numFmtId="0" fontId="18" fillId="5" borderId="50" xfId="2" applyFont="1" applyFill="1" applyBorder="1" applyAlignment="1">
      <alignment vertical="center" wrapText="1"/>
    </xf>
    <xf numFmtId="0" fontId="18" fillId="5" borderId="36" xfId="2" applyFont="1" applyFill="1" applyBorder="1" applyAlignment="1">
      <alignment vertical="center" wrapText="1"/>
    </xf>
    <xf numFmtId="3" fontId="10" fillId="5" borderId="48" xfId="1" applyNumberFormat="1" applyFont="1" applyFill="1" applyBorder="1" applyAlignment="1">
      <alignment horizontal="right" vertical="center" wrapText="1"/>
    </xf>
    <xf numFmtId="0" fontId="4" fillId="5" borderId="49" xfId="1" applyFont="1" applyFill="1" applyBorder="1" applyAlignment="1">
      <alignment vertical="center" wrapText="1"/>
    </xf>
    <xf numFmtId="0" fontId="4" fillId="5" borderId="56" xfId="1" applyFont="1" applyFill="1" applyBorder="1" applyAlignment="1">
      <alignment horizontal="center" vertical="center" wrapText="1"/>
    </xf>
    <xf numFmtId="0" fontId="4" fillId="5" borderId="57" xfId="1" applyFont="1" applyFill="1" applyBorder="1" applyAlignment="1">
      <alignment horizontal="center" vertical="center" wrapText="1"/>
    </xf>
    <xf numFmtId="0" fontId="4" fillId="5" borderId="58" xfId="1" applyFont="1" applyFill="1" applyBorder="1" applyAlignment="1">
      <alignment horizontal="center" vertical="center" wrapText="1"/>
    </xf>
    <xf numFmtId="0" fontId="4" fillId="5" borderId="44" xfId="1" applyFont="1" applyFill="1" applyBorder="1" applyAlignment="1">
      <alignment vertical="center" wrapText="1"/>
    </xf>
    <xf numFmtId="0" fontId="4" fillId="5" borderId="44" xfId="0" applyFont="1" applyFill="1" applyBorder="1" applyAlignment="1">
      <alignment vertical="center" wrapText="1"/>
    </xf>
    <xf numFmtId="0" fontId="4" fillId="2" borderId="59" xfId="1" applyFont="1" applyFill="1" applyBorder="1" applyAlignment="1">
      <alignment horizontal="center" vertical="center" wrapText="1"/>
    </xf>
    <xf numFmtId="0" fontId="4" fillId="2" borderId="60" xfId="1" applyFont="1" applyFill="1" applyBorder="1" applyAlignment="1">
      <alignment horizontal="center" vertical="center" wrapText="1"/>
    </xf>
    <xf numFmtId="0" fontId="4" fillId="2" borderId="61" xfId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vertical="center" wrapText="1"/>
    </xf>
    <xf numFmtId="0" fontId="10" fillId="5" borderId="23" xfId="1" applyFont="1" applyFill="1" applyBorder="1" applyAlignment="1">
      <alignment horizontal="right" vertical="center" wrapText="1"/>
    </xf>
    <xf numFmtId="0" fontId="4" fillId="5" borderId="85" xfId="1" applyFont="1" applyFill="1" applyBorder="1" applyAlignment="1">
      <alignment horizontal="center" vertical="center" wrapText="1"/>
    </xf>
    <xf numFmtId="0" fontId="4" fillId="5" borderId="86" xfId="1" applyFont="1" applyFill="1" applyBorder="1" applyAlignment="1">
      <alignment horizontal="center" vertical="center" wrapText="1"/>
    </xf>
    <xf numFmtId="0" fontId="4" fillId="5" borderId="87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right" vertical="center" wrapText="1"/>
    </xf>
    <xf numFmtId="0" fontId="4" fillId="5" borderId="47" xfId="1" applyFont="1" applyFill="1" applyBorder="1" applyAlignment="1">
      <alignment vertical="center" wrapText="1"/>
    </xf>
    <xf numFmtId="0" fontId="4" fillId="5" borderId="59" xfId="1" applyFont="1" applyFill="1" applyBorder="1" applyAlignment="1">
      <alignment horizontal="center" vertical="center" wrapText="1"/>
    </xf>
    <xf numFmtId="0" fontId="4" fillId="5" borderId="60" xfId="1" applyFont="1" applyFill="1" applyBorder="1" applyAlignment="1">
      <alignment horizontal="center" vertical="center" wrapText="1"/>
    </xf>
    <xf numFmtId="0" fontId="4" fillId="5" borderId="61" xfId="1" applyFont="1" applyFill="1" applyBorder="1" applyAlignment="1">
      <alignment horizontal="center" vertical="center" wrapText="1"/>
    </xf>
    <xf numFmtId="0" fontId="4" fillId="5" borderId="45" xfId="1" applyFont="1" applyFill="1" applyBorder="1" applyAlignment="1">
      <alignment vertical="center" wrapText="1"/>
    </xf>
    <xf numFmtId="0" fontId="4" fillId="5" borderId="88" xfId="1" applyFont="1" applyFill="1" applyBorder="1" applyAlignment="1">
      <alignment horizontal="center" vertical="center" wrapText="1"/>
    </xf>
    <xf numFmtId="0" fontId="4" fillId="5" borderId="89" xfId="1" applyFont="1" applyFill="1" applyBorder="1" applyAlignment="1">
      <alignment horizontal="center" vertical="center" wrapText="1"/>
    </xf>
    <xf numFmtId="0" fontId="4" fillId="5" borderId="90" xfId="1" applyFont="1" applyFill="1" applyBorder="1" applyAlignment="1">
      <alignment horizontal="center" vertical="center" wrapText="1"/>
    </xf>
    <xf numFmtId="0" fontId="4" fillId="5" borderId="41" xfId="1" applyFont="1" applyFill="1" applyBorder="1" applyAlignment="1">
      <alignment vertical="center" wrapText="1"/>
    </xf>
    <xf numFmtId="0" fontId="4" fillId="5" borderId="91" xfId="1" applyFont="1" applyFill="1" applyBorder="1" applyAlignment="1">
      <alignment horizontal="center" vertical="center" wrapText="1"/>
    </xf>
    <xf numFmtId="0" fontId="4" fillId="5" borderId="92" xfId="1" applyFont="1" applyFill="1" applyBorder="1" applyAlignment="1">
      <alignment horizontal="center" vertical="center" wrapText="1"/>
    </xf>
    <xf numFmtId="0" fontId="4" fillId="5" borderId="93" xfId="1" applyFont="1" applyFill="1" applyBorder="1" applyAlignment="1">
      <alignment horizontal="center" vertical="center" wrapText="1"/>
    </xf>
    <xf numFmtId="3" fontId="5" fillId="5" borderId="48" xfId="0" applyNumberFormat="1" applyFont="1" applyFill="1" applyBorder="1" applyAlignment="1">
      <alignment horizontal="right" vertical="center" wrapText="1"/>
    </xf>
    <xf numFmtId="1" fontId="5" fillId="0" borderId="23" xfId="0" applyNumberFormat="1" applyFont="1" applyBorder="1" applyAlignment="1">
      <alignment horizontal="right" vertical="center" wrapText="1"/>
    </xf>
    <xf numFmtId="164" fontId="5" fillId="5" borderId="51" xfId="0" applyNumberFormat="1" applyFont="1" applyFill="1" applyBorder="1" applyAlignment="1">
      <alignment horizontal="right" vertical="center" wrapText="1"/>
    </xf>
    <xf numFmtId="164" fontId="5" fillId="0" borderId="23" xfId="0" applyNumberFormat="1" applyFont="1" applyBorder="1" applyAlignment="1">
      <alignment horizontal="right" vertical="center" wrapText="1"/>
    </xf>
    <xf numFmtId="0" fontId="6" fillId="0" borderId="0" xfId="0" applyFont="1"/>
    <xf numFmtId="1" fontId="10" fillId="5" borderId="21" xfId="0" applyNumberFormat="1" applyFont="1" applyFill="1" applyBorder="1" applyAlignment="1">
      <alignment horizontal="right" vertical="center" wrapText="1"/>
    </xf>
    <xf numFmtId="2" fontId="10" fillId="5" borderId="25" xfId="0" applyNumberFormat="1" applyFont="1" applyFill="1" applyBorder="1" applyAlignment="1">
      <alignment horizontal="right" vertical="center" wrapText="1"/>
    </xf>
    <xf numFmtId="1" fontId="19" fillId="5" borderId="35" xfId="2" applyNumberFormat="1" applyFont="1" applyFill="1" applyBorder="1" applyAlignment="1">
      <alignment horizontal="right" vertical="center" wrapText="1"/>
    </xf>
    <xf numFmtId="0" fontId="10" fillId="5" borderId="35" xfId="0" applyNumberFormat="1" applyFont="1" applyFill="1" applyBorder="1" applyAlignment="1">
      <alignment horizontal="right" vertical="center" wrapText="1"/>
    </xf>
    <xf numFmtId="0" fontId="10" fillId="0" borderId="25" xfId="0" applyNumberFormat="1" applyFont="1" applyBorder="1" applyAlignment="1">
      <alignment horizontal="right" vertical="center" wrapText="1"/>
    </xf>
    <xf numFmtId="0" fontId="10" fillId="5" borderId="33" xfId="0" applyFont="1" applyFill="1" applyBorder="1" applyAlignment="1">
      <alignment horizontal="right" vertical="center" wrapText="1"/>
    </xf>
    <xf numFmtId="0" fontId="6" fillId="5" borderId="33" xfId="0" applyFont="1" applyFill="1" applyBorder="1" applyAlignment="1">
      <alignment horizontal="right" vertical="center" wrapText="1"/>
    </xf>
    <xf numFmtId="0" fontId="14" fillId="3" borderId="72" xfId="1" applyFont="1" applyFill="1" applyBorder="1" applyAlignment="1">
      <alignment horizontal="center" vertical="center" wrapText="1"/>
    </xf>
    <xf numFmtId="1" fontId="6" fillId="5" borderId="21" xfId="0" applyNumberFormat="1" applyFont="1" applyFill="1" applyBorder="1" applyAlignment="1">
      <alignment horizontal="right" vertical="center" wrapText="1"/>
    </xf>
    <xf numFmtId="1" fontId="6" fillId="5" borderId="35" xfId="0" applyNumberFormat="1" applyFont="1" applyFill="1" applyBorder="1" applyAlignment="1">
      <alignment horizontal="right" vertical="center" wrapText="1"/>
    </xf>
    <xf numFmtId="164" fontId="6" fillId="0" borderId="25" xfId="0" applyNumberFormat="1" applyFont="1" applyBorder="1" applyAlignment="1">
      <alignment horizontal="right" vertical="center" wrapText="1"/>
    </xf>
    <xf numFmtId="164" fontId="6" fillId="0" borderId="35" xfId="0" applyNumberFormat="1" applyFont="1" applyBorder="1" applyAlignment="1">
      <alignment horizontal="right" vertical="center" wrapText="1"/>
    </xf>
    <xf numFmtId="164" fontId="6" fillId="0" borderId="42" xfId="0" applyNumberFormat="1" applyFont="1" applyBorder="1" applyAlignment="1">
      <alignment horizontal="right" vertical="center" wrapText="1"/>
    </xf>
    <xf numFmtId="164" fontId="6" fillId="0" borderId="35" xfId="3" applyNumberFormat="1" applyFont="1" applyBorder="1" applyAlignment="1">
      <alignment horizontal="right" vertical="center" wrapText="1"/>
    </xf>
    <xf numFmtId="164" fontId="6" fillId="0" borderId="25" xfId="3" applyNumberFormat="1" applyFont="1" applyBorder="1" applyAlignment="1">
      <alignment horizontal="right" vertical="center" wrapText="1"/>
    </xf>
    <xf numFmtId="3" fontId="6" fillId="5" borderId="19" xfId="0" applyNumberFormat="1" applyFont="1" applyFill="1" applyBorder="1" applyAlignment="1">
      <alignment horizontal="right" vertical="center" wrapText="1"/>
    </xf>
    <xf numFmtId="1" fontId="6" fillId="5" borderId="46" xfId="0" applyNumberFormat="1" applyFont="1" applyFill="1" applyBorder="1" applyAlignment="1">
      <alignment horizontal="right" vertical="center" wrapText="1"/>
    </xf>
    <xf numFmtId="1" fontId="6" fillId="5" borderId="33" xfId="0" applyNumberFormat="1" applyFont="1" applyFill="1" applyBorder="1" applyAlignment="1">
      <alignment horizontal="right" vertical="center" wrapText="1"/>
    </xf>
    <xf numFmtId="164" fontId="6" fillId="5" borderId="19" xfId="0" applyNumberFormat="1" applyFont="1" applyFill="1" applyBorder="1" applyAlignment="1">
      <alignment horizontal="right" vertical="center" wrapText="1"/>
    </xf>
    <xf numFmtId="165" fontId="6" fillId="5" borderId="33" xfId="0" applyNumberFormat="1" applyFont="1" applyFill="1" applyBorder="1" applyAlignment="1">
      <alignment horizontal="right" vertical="center" wrapText="1"/>
    </xf>
    <xf numFmtId="1" fontId="6" fillId="5" borderId="51" xfId="1" applyNumberFormat="1" applyFont="1" applyFill="1" applyBorder="1" applyAlignment="1">
      <alignment horizontal="right" vertical="center" wrapText="1"/>
    </xf>
    <xf numFmtId="1" fontId="6" fillId="5" borderId="33" xfId="1" applyNumberFormat="1" applyFont="1" applyFill="1" applyBorder="1" applyAlignment="1">
      <alignment horizontal="right" vertical="center" wrapText="1"/>
    </xf>
    <xf numFmtId="3" fontId="6" fillId="5" borderId="33" xfId="1" applyNumberFormat="1" applyFont="1" applyFill="1" applyBorder="1" applyAlignment="1">
      <alignment horizontal="right" vertical="center" wrapText="1"/>
    </xf>
    <xf numFmtId="1" fontId="6" fillId="5" borderId="19" xfId="1" applyNumberFormat="1" applyFont="1" applyFill="1" applyBorder="1" applyAlignment="1">
      <alignment horizontal="right" vertical="center" wrapText="1"/>
    </xf>
    <xf numFmtId="0" fontId="3" fillId="7" borderId="81" xfId="1" applyFont="1" applyFill="1" applyBorder="1" applyAlignment="1">
      <alignment horizontal="center" vertical="center" wrapText="1"/>
    </xf>
    <xf numFmtId="0" fontId="3" fillId="7" borderId="79" xfId="1" applyFont="1" applyFill="1" applyBorder="1" applyAlignment="1">
      <alignment horizontal="center" vertical="center" wrapText="1"/>
    </xf>
    <xf numFmtId="0" fontId="3" fillId="7" borderId="84" xfId="1" applyFont="1" applyFill="1" applyBorder="1" applyAlignment="1">
      <alignment horizontal="center" vertical="center" wrapText="1"/>
    </xf>
    <xf numFmtId="0" fontId="4" fillId="7" borderId="35" xfId="1" applyFont="1" applyFill="1" applyBorder="1" applyAlignment="1">
      <alignment horizontal="left" vertical="center" wrapText="1"/>
    </xf>
    <xf numFmtId="0" fontId="4" fillId="7" borderId="34" xfId="1" applyFont="1" applyFill="1" applyBorder="1" applyAlignment="1">
      <alignment horizontal="left" vertical="center" wrapText="1"/>
    </xf>
    <xf numFmtId="0" fontId="4" fillId="7" borderId="82" xfId="1" applyFont="1" applyFill="1" applyBorder="1" applyAlignment="1">
      <alignment horizontal="left" vertical="center" wrapText="1"/>
    </xf>
    <xf numFmtId="0" fontId="4" fillId="7" borderId="50" xfId="1" applyFont="1" applyFill="1" applyBorder="1" applyAlignment="1">
      <alignment horizontal="left" vertical="center" wrapText="1"/>
    </xf>
    <xf numFmtId="0" fontId="3" fillId="7" borderId="80" xfId="1" applyFont="1" applyFill="1" applyBorder="1" applyAlignment="1">
      <alignment horizontal="center" vertical="center" wrapText="1"/>
    </xf>
    <xf numFmtId="0" fontId="4" fillId="4" borderId="83" xfId="1" applyFont="1" applyFill="1" applyBorder="1" applyAlignment="1">
      <alignment horizontal="left" vertical="center" wrapText="1"/>
    </xf>
    <xf numFmtId="0" fontId="4" fillId="4" borderId="45" xfId="1" applyFont="1" applyFill="1" applyBorder="1" applyAlignment="1">
      <alignment horizontal="left" vertical="center" wrapText="1"/>
    </xf>
    <xf numFmtId="0" fontId="4" fillId="4" borderId="35" xfId="1" applyFont="1" applyFill="1" applyBorder="1" applyAlignment="1">
      <alignment horizontal="left" vertical="center" wrapText="1"/>
    </xf>
    <xf numFmtId="0" fontId="4" fillId="4" borderId="34" xfId="1" applyFont="1" applyFill="1" applyBorder="1" applyAlignment="1">
      <alignment horizontal="left" vertical="center" wrapText="1"/>
    </xf>
    <xf numFmtId="0" fontId="3" fillId="7" borderId="46" xfId="1" applyFont="1" applyFill="1" applyBorder="1" applyAlignment="1">
      <alignment horizontal="center" vertical="center" wrapText="1"/>
    </xf>
    <xf numFmtId="0" fontId="3" fillId="7" borderId="33" xfId="1" applyFont="1" applyFill="1" applyBorder="1" applyAlignment="1">
      <alignment horizontal="center" vertical="center" wrapText="1"/>
    </xf>
    <xf numFmtId="0" fontId="3" fillId="7" borderId="23" xfId="1" applyFont="1" applyFill="1" applyBorder="1" applyAlignment="1">
      <alignment horizontal="center" vertical="center" wrapText="1"/>
    </xf>
    <xf numFmtId="0" fontId="4" fillId="7" borderId="25" xfId="1" applyFont="1" applyFill="1" applyBorder="1" applyAlignment="1">
      <alignment horizontal="left" vertical="center" wrapText="1"/>
    </xf>
    <xf numFmtId="0" fontId="4" fillId="7" borderId="24" xfId="1" applyFont="1" applyFill="1" applyBorder="1" applyAlignment="1">
      <alignment horizontal="left" vertical="center" wrapText="1"/>
    </xf>
    <xf numFmtId="0" fontId="3" fillId="7" borderId="81" xfId="1" applyFont="1" applyFill="1" applyBorder="1" applyAlignment="1">
      <alignment horizontal="center" vertical="center" textRotation="90" wrapText="1"/>
    </xf>
    <xf numFmtId="0" fontId="3" fillId="7" borderId="79" xfId="1" applyFont="1" applyFill="1" applyBorder="1" applyAlignment="1">
      <alignment horizontal="center" vertical="center" textRotation="90" wrapText="1"/>
    </xf>
    <xf numFmtId="0" fontId="3" fillId="7" borderId="80" xfId="1" applyFont="1" applyFill="1" applyBorder="1" applyAlignment="1">
      <alignment horizontal="center" vertical="center" textRotation="90" wrapText="1"/>
    </xf>
    <xf numFmtId="0" fontId="4" fillId="4" borderId="21" xfId="1" applyFont="1" applyFill="1" applyBorder="1" applyAlignment="1">
      <alignment horizontal="left" vertical="center" wrapText="1"/>
    </xf>
    <xf numFmtId="0" fontId="4" fillId="4" borderId="20" xfId="1" applyFont="1" applyFill="1" applyBorder="1" applyAlignment="1">
      <alignment horizontal="left" vertical="center" wrapText="1"/>
    </xf>
    <xf numFmtId="0" fontId="4" fillId="7" borderId="21" xfId="1" applyFont="1" applyFill="1" applyBorder="1" applyAlignment="1">
      <alignment horizontal="left" vertical="center" wrapText="1"/>
    </xf>
    <xf numFmtId="0" fontId="4" fillId="7" borderId="20" xfId="1" applyFont="1" applyFill="1" applyBorder="1" applyAlignment="1">
      <alignment horizontal="left" vertical="center" wrapText="1"/>
    </xf>
    <xf numFmtId="0" fontId="4" fillId="7" borderId="83" xfId="1" applyFont="1" applyFill="1" applyBorder="1" applyAlignment="1">
      <alignment horizontal="left" vertical="center" wrapText="1"/>
    </xf>
    <xf numFmtId="0" fontId="4" fillId="7" borderId="45" xfId="1" applyFont="1" applyFill="1" applyBorder="1" applyAlignment="1">
      <alignment horizontal="left" vertical="center" wrapText="1"/>
    </xf>
    <xf numFmtId="0" fontId="3" fillId="0" borderId="81" xfId="1" applyFont="1" applyBorder="1" applyAlignment="1">
      <alignment horizontal="center" vertical="center" textRotation="90" wrapText="1"/>
    </xf>
    <xf numFmtId="0" fontId="3" fillId="0" borderId="79" xfId="1" applyFont="1" applyBorder="1" applyAlignment="1">
      <alignment horizontal="center" vertical="center" textRotation="90" wrapText="1"/>
    </xf>
    <xf numFmtId="0" fontId="3" fillId="0" borderId="80" xfId="1" applyFont="1" applyBorder="1" applyAlignment="1">
      <alignment horizontal="center" vertical="center" textRotation="90" wrapText="1"/>
    </xf>
    <xf numFmtId="0" fontId="3" fillId="7" borderId="21" xfId="1" applyFont="1" applyFill="1" applyBorder="1" applyAlignment="1">
      <alignment horizontal="left" vertical="center" wrapText="1"/>
    </xf>
    <xf numFmtId="0" fontId="3" fillId="7" borderId="20" xfId="1" applyFont="1" applyFill="1" applyBorder="1" applyAlignment="1">
      <alignment horizontal="left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22" xfId="1" applyFont="1" applyFill="1" applyBorder="1" applyAlignment="1">
      <alignment horizontal="center" vertical="center" wrapText="1"/>
    </xf>
    <xf numFmtId="0" fontId="3" fillId="7" borderId="65" xfId="1" applyFont="1" applyFill="1" applyBorder="1" applyAlignment="1">
      <alignment horizontal="center" vertical="center" textRotation="90" wrapText="1"/>
    </xf>
    <xf numFmtId="0" fontId="3" fillId="7" borderId="42" xfId="1" applyFont="1" applyFill="1" applyBorder="1" applyAlignment="1">
      <alignment horizontal="left" vertical="center" wrapText="1"/>
    </xf>
    <xf numFmtId="0" fontId="3" fillId="7" borderId="41" xfId="1" applyFont="1" applyFill="1" applyBorder="1" applyAlignment="1">
      <alignment horizontal="left" vertical="center" wrapText="1"/>
    </xf>
    <xf numFmtId="0" fontId="10" fillId="5" borderId="40" xfId="1" applyFont="1" applyFill="1" applyBorder="1" applyAlignment="1">
      <alignment horizontal="center" vertical="center" wrapText="1"/>
    </xf>
    <xf numFmtId="0" fontId="10" fillId="5" borderId="43" xfId="1" applyFont="1" applyFill="1" applyBorder="1" applyAlignment="1">
      <alignment horizontal="center" vertical="center" wrapText="1"/>
    </xf>
    <xf numFmtId="0" fontId="14" fillId="3" borderId="67" xfId="1" applyFont="1" applyFill="1" applyBorder="1" applyAlignment="1">
      <alignment horizontal="center" vertical="center" wrapText="1"/>
    </xf>
    <xf numFmtId="0" fontId="14" fillId="3" borderId="74" xfId="1" applyFont="1" applyFill="1" applyBorder="1" applyAlignment="1">
      <alignment horizontal="center" vertical="center" wrapText="1"/>
    </xf>
    <xf numFmtId="0" fontId="14" fillId="3" borderId="72" xfId="1" applyFont="1" applyFill="1" applyBorder="1" applyAlignment="1">
      <alignment horizontal="center" vertical="center" wrapText="1"/>
    </xf>
    <xf numFmtId="0" fontId="14" fillId="3" borderId="73" xfId="1" applyFont="1" applyFill="1" applyBorder="1" applyAlignment="1">
      <alignment horizontal="center" vertical="center" wrapText="1"/>
    </xf>
    <xf numFmtId="0" fontId="14" fillId="3" borderId="65" xfId="1" applyFont="1" applyFill="1" applyBorder="1" applyAlignment="1">
      <alignment vertical="center" wrapText="1"/>
    </xf>
    <xf numFmtId="0" fontId="14" fillId="3" borderId="66" xfId="1" applyFont="1" applyFill="1" applyBorder="1" applyAlignment="1">
      <alignment vertical="center" wrapText="1"/>
    </xf>
    <xf numFmtId="0" fontId="14" fillId="3" borderId="67" xfId="1" applyFont="1" applyFill="1" applyBorder="1" applyAlignment="1">
      <alignment vertical="center" wrapText="1"/>
    </xf>
    <xf numFmtId="0" fontId="14" fillId="3" borderId="65" xfId="1" applyFont="1" applyFill="1" applyBorder="1" applyAlignment="1">
      <alignment horizontal="center" vertical="center" wrapText="1"/>
    </xf>
    <xf numFmtId="0" fontId="14" fillId="3" borderId="68" xfId="1" applyFont="1" applyFill="1" applyBorder="1" applyAlignment="1">
      <alignment horizontal="center" vertical="center" wrapText="1"/>
    </xf>
    <xf numFmtId="0" fontId="14" fillId="3" borderId="69" xfId="1" applyFont="1" applyFill="1" applyBorder="1" applyAlignment="1">
      <alignment horizontal="center" vertical="center" wrapText="1"/>
    </xf>
    <xf numFmtId="0" fontId="14" fillId="3" borderId="70" xfId="1" applyFont="1" applyFill="1" applyBorder="1" applyAlignment="1">
      <alignment horizontal="center" vertical="center" wrapText="1"/>
    </xf>
    <xf numFmtId="0" fontId="14" fillId="3" borderId="71" xfId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</cellXfs>
  <cellStyles count="4">
    <cellStyle name="Komma" xfId="3" builtinId="3"/>
    <cellStyle name="Schlecht" xfId="2" builtinId="27"/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F3C941"/>
      <color rgb="FFDC9E00"/>
      <color rgb="FFFFBD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2"/>
  <sheetViews>
    <sheetView zoomScaleNormal="100" workbookViewId="0">
      <selection activeCell="E57" sqref="E57"/>
    </sheetView>
  </sheetViews>
  <sheetFormatPr baseColWidth="10" defaultRowHeight="14.25" x14ac:dyDescent="0.2"/>
  <cols>
    <col min="1" max="1" width="2.7109375" style="61" customWidth="1"/>
    <col min="2" max="2" width="14.42578125" style="61" customWidth="1"/>
    <col min="3" max="3" width="25.28515625" style="61" customWidth="1"/>
    <col min="4" max="4" width="25.85546875" style="61" customWidth="1"/>
    <col min="5" max="5" width="12" style="62" bestFit="1" customWidth="1"/>
    <col min="6" max="6" width="11.28515625" style="61" customWidth="1"/>
    <col min="7" max="7" width="15.28515625" style="61" hidden="1" customWidth="1"/>
    <col min="8" max="9" width="0" style="61" hidden="1" customWidth="1"/>
    <col min="10" max="10" width="34.7109375" style="61" hidden="1" customWidth="1"/>
    <col min="11" max="11" width="15.28515625" style="61" customWidth="1"/>
    <col min="12" max="13" width="11.42578125" style="61"/>
    <col min="14" max="14" width="37.85546875" style="61" customWidth="1"/>
    <col min="15" max="16384" width="11.42578125" style="61"/>
  </cols>
  <sheetData>
    <row r="1" spans="2:14" x14ac:dyDescent="0.2">
      <c r="B1" s="60" t="s">
        <v>67</v>
      </c>
    </row>
    <row r="2" spans="2:14" ht="15" thickBot="1" x14ac:dyDescent="0.25"/>
    <row r="3" spans="2:14" ht="22.5" customHeight="1" x14ac:dyDescent="0.2">
      <c r="B3" s="238" t="s">
        <v>68</v>
      </c>
      <c r="C3" s="239"/>
      <c r="D3" s="240"/>
      <c r="E3" s="241" t="s">
        <v>69</v>
      </c>
      <c r="F3" s="242"/>
      <c r="G3" s="243" t="s">
        <v>70</v>
      </c>
      <c r="H3" s="244"/>
      <c r="I3" s="245"/>
      <c r="J3" s="234" t="s">
        <v>71</v>
      </c>
      <c r="K3" s="243" t="s">
        <v>70</v>
      </c>
      <c r="L3" s="244"/>
      <c r="M3" s="245"/>
      <c r="N3" s="234" t="s">
        <v>71</v>
      </c>
    </row>
    <row r="4" spans="2:14" ht="23.25" customHeight="1" thickBot="1" x14ac:dyDescent="0.25">
      <c r="B4" s="236" t="s">
        <v>72</v>
      </c>
      <c r="C4" s="237"/>
      <c r="D4" s="235"/>
      <c r="E4" s="179" t="s">
        <v>0</v>
      </c>
      <c r="F4" s="63" t="s">
        <v>1</v>
      </c>
      <c r="G4" s="64" t="s">
        <v>2</v>
      </c>
      <c r="H4" s="65" t="s">
        <v>3</v>
      </c>
      <c r="I4" s="66" t="s">
        <v>4</v>
      </c>
      <c r="J4" s="235"/>
      <c r="K4" s="64" t="s">
        <v>2</v>
      </c>
      <c r="L4" s="65" t="s">
        <v>3</v>
      </c>
      <c r="M4" s="66" t="s">
        <v>4</v>
      </c>
      <c r="N4" s="235"/>
    </row>
    <row r="5" spans="2:14" s="67" customFormat="1" ht="21" customHeight="1" x14ac:dyDescent="0.2">
      <c r="B5" s="229" t="s">
        <v>73</v>
      </c>
      <c r="C5" s="230" t="s">
        <v>74</v>
      </c>
      <c r="D5" s="231"/>
      <c r="E5" s="232" t="s">
        <v>75</v>
      </c>
      <c r="F5" s="233"/>
      <c r="G5" s="160"/>
      <c r="H5" s="161"/>
      <c r="I5" s="162"/>
      <c r="J5" s="163"/>
      <c r="K5" s="160"/>
      <c r="L5" s="161"/>
      <c r="M5" s="162"/>
      <c r="N5" s="163" t="s">
        <v>76</v>
      </c>
    </row>
    <row r="6" spans="2:14" s="67" customFormat="1" ht="21" customHeight="1" x14ac:dyDescent="0.2">
      <c r="B6" s="214"/>
      <c r="C6" s="199" t="s">
        <v>77</v>
      </c>
      <c r="D6" s="200"/>
      <c r="E6" s="96">
        <v>0</v>
      </c>
      <c r="F6" s="72" t="s">
        <v>78</v>
      </c>
      <c r="G6" s="151"/>
      <c r="H6" s="152"/>
      <c r="I6" s="153"/>
      <c r="J6" s="76"/>
      <c r="K6" s="151"/>
      <c r="L6" s="152"/>
      <c r="M6" s="153" t="s">
        <v>61</v>
      </c>
      <c r="N6" s="76" t="s">
        <v>79</v>
      </c>
    </row>
    <row r="7" spans="2:14" s="67" customFormat="1" ht="25.5" customHeight="1" x14ac:dyDescent="0.2">
      <c r="B7" s="214"/>
      <c r="C7" s="199" t="s">
        <v>80</v>
      </c>
      <c r="D7" s="200"/>
      <c r="E7" s="96">
        <v>21</v>
      </c>
      <c r="F7" s="72" t="s">
        <v>81</v>
      </c>
      <c r="G7" s="151"/>
      <c r="H7" s="152"/>
      <c r="I7" s="153"/>
      <c r="J7" s="76"/>
      <c r="K7" s="151" t="s">
        <v>62</v>
      </c>
      <c r="L7" s="152"/>
      <c r="M7" s="153" t="s">
        <v>61</v>
      </c>
      <c r="N7" s="76" t="s">
        <v>82</v>
      </c>
    </row>
    <row r="8" spans="2:14" s="67" customFormat="1" ht="21" customHeight="1" x14ac:dyDescent="0.2">
      <c r="B8" s="214"/>
      <c r="C8" s="206" t="s">
        <v>83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7"/>
    </row>
    <row r="9" spans="2:14" s="67" customFormat="1" ht="21" customHeight="1" x14ac:dyDescent="0.2">
      <c r="B9" s="214"/>
      <c r="C9" s="107" t="s">
        <v>84</v>
      </c>
      <c r="D9" s="108"/>
      <c r="E9" s="96">
        <v>14</v>
      </c>
      <c r="F9" s="72" t="s">
        <v>85</v>
      </c>
      <c r="G9" s="151"/>
      <c r="H9" s="152"/>
      <c r="I9" s="153"/>
      <c r="J9" s="76"/>
      <c r="K9" s="151" t="s">
        <v>62</v>
      </c>
      <c r="L9" s="152" t="s">
        <v>62</v>
      </c>
      <c r="M9" s="153" t="s">
        <v>61</v>
      </c>
      <c r="N9" s="76" t="s">
        <v>170</v>
      </c>
    </row>
    <row r="10" spans="2:14" s="67" customFormat="1" ht="21" customHeight="1" x14ac:dyDescent="0.2">
      <c r="B10" s="214"/>
      <c r="C10" s="107" t="s">
        <v>86</v>
      </c>
      <c r="D10" s="108"/>
      <c r="E10" s="96">
        <v>10</v>
      </c>
      <c r="F10" s="72" t="s">
        <v>87</v>
      </c>
      <c r="G10" s="151"/>
      <c r="H10" s="152"/>
      <c r="I10" s="153"/>
      <c r="J10" s="76"/>
      <c r="K10" s="151"/>
      <c r="L10" s="152" t="s">
        <v>62</v>
      </c>
      <c r="M10" s="153" t="s">
        <v>61</v>
      </c>
      <c r="N10" s="76" t="s">
        <v>171</v>
      </c>
    </row>
    <row r="11" spans="2:14" s="67" customFormat="1" ht="21" customHeight="1" x14ac:dyDescent="0.2">
      <c r="B11" s="214"/>
      <c r="C11" s="107" t="s">
        <v>88</v>
      </c>
      <c r="D11" s="108"/>
      <c r="E11" s="96">
        <v>8</v>
      </c>
      <c r="F11" s="72" t="s">
        <v>87</v>
      </c>
      <c r="G11" s="151"/>
      <c r="H11" s="152"/>
      <c r="I11" s="153"/>
      <c r="J11" s="76"/>
      <c r="K11" s="151"/>
      <c r="L11" s="152" t="s">
        <v>62</v>
      </c>
      <c r="M11" s="153" t="s">
        <v>61</v>
      </c>
      <c r="N11" s="76" t="s">
        <v>89</v>
      </c>
    </row>
    <row r="12" spans="2:14" s="67" customFormat="1" ht="21" customHeight="1" x14ac:dyDescent="0.2">
      <c r="B12" s="214"/>
      <c r="C12" s="107" t="s">
        <v>90</v>
      </c>
      <c r="D12" s="108"/>
      <c r="E12" s="96">
        <v>30</v>
      </c>
      <c r="F12" s="72" t="s">
        <v>91</v>
      </c>
      <c r="G12" s="151"/>
      <c r="H12" s="152"/>
      <c r="I12" s="153"/>
      <c r="J12" s="76"/>
      <c r="K12" s="151" t="s">
        <v>62</v>
      </c>
      <c r="L12" s="152" t="s">
        <v>62</v>
      </c>
      <c r="M12" s="153" t="s">
        <v>61</v>
      </c>
      <c r="N12" s="76" t="s">
        <v>172</v>
      </c>
    </row>
    <row r="13" spans="2:14" s="67" customFormat="1" ht="21" customHeight="1" x14ac:dyDescent="0.2">
      <c r="B13" s="215"/>
      <c r="C13" s="109" t="s">
        <v>92</v>
      </c>
      <c r="D13" s="110"/>
      <c r="E13" s="101">
        <v>55</v>
      </c>
      <c r="F13" s="84" t="s">
        <v>7</v>
      </c>
      <c r="G13" s="164"/>
      <c r="H13" s="165"/>
      <c r="I13" s="166"/>
      <c r="J13" s="83"/>
      <c r="K13" s="164" t="s">
        <v>62</v>
      </c>
      <c r="L13" s="165" t="s">
        <v>62</v>
      </c>
      <c r="M13" s="166" t="s">
        <v>61</v>
      </c>
      <c r="N13" s="83" t="s">
        <v>172</v>
      </c>
    </row>
    <row r="14" spans="2:14" s="67" customFormat="1" ht="21" customHeight="1" x14ac:dyDescent="0.2">
      <c r="B14" s="222" t="s">
        <v>93</v>
      </c>
      <c r="C14" s="225" t="s">
        <v>94</v>
      </c>
      <c r="D14" s="226"/>
      <c r="E14" s="227" t="s">
        <v>95</v>
      </c>
      <c r="F14" s="228"/>
      <c r="G14" s="68"/>
      <c r="H14" s="69"/>
      <c r="I14" s="70" t="s">
        <v>96</v>
      </c>
      <c r="J14" s="71"/>
      <c r="K14" s="68"/>
      <c r="L14" s="69"/>
      <c r="M14" s="70"/>
      <c r="N14" s="71" t="s">
        <v>76</v>
      </c>
    </row>
    <row r="15" spans="2:14" s="67" customFormat="1" ht="21" customHeight="1" x14ac:dyDescent="0.2">
      <c r="B15" s="223"/>
      <c r="C15" s="199" t="s">
        <v>77</v>
      </c>
      <c r="D15" s="200"/>
      <c r="E15" s="96">
        <v>5.4</v>
      </c>
      <c r="F15" s="72" t="s">
        <v>78</v>
      </c>
      <c r="G15" s="73"/>
      <c r="H15" s="74"/>
      <c r="I15" s="75" t="s">
        <v>78</v>
      </c>
      <c r="J15" s="76"/>
      <c r="K15" s="73"/>
      <c r="L15" s="74"/>
      <c r="M15" s="75" t="s">
        <v>61</v>
      </c>
      <c r="N15" s="76" t="s">
        <v>76</v>
      </c>
    </row>
    <row r="16" spans="2:14" s="67" customFormat="1" ht="21" customHeight="1" x14ac:dyDescent="0.2">
      <c r="B16" s="223"/>
      <c r="C16" s="199" t="s">
        <v>80</v>
      </c>
      <c r="D16" s="200"/>
      <c r="E16" s="96">
        <v>21</v>
      </c>
      <c r="F16" s="72" t="s">
        <v>81</v>
      </c>
      <c r="G16" s="73"/>
      <c r="H16" s="74"/>
      <c r="I16" s="75" t="s">
        <v>81</v>
      </c>
      <c r="J16" s="76"/>
      <c r="K16" s="151" t="s">
        <v>62</v>
      </c>
      <c r="L16" s="152"/>
      <c r="M16" s="153" t="s">
        <v>61</v>
      </c>
      <c r="N16" s="76" t="s">
        <v>76</v>
      </c>
    </row>
    <row r="17" spans="2:14" s="67" customFormat="1" ht="21" customHeight="1" x14ac:dyDescent="0.2">
      <c r="B17" s="223"/>
      <c r="C17" s="206" t="s">
        <v>83</v>
      </c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7"/>
    </row>
    <row r="18" spans="2:14" s="67" customFormat="1" ht="21" customHeight="1" x14ac:dyDescent="0.2">
      <c r="B18" s="223"/>
      <c r="C18" s="199" t="s">
        <v>84</v>
      </c>
      <c r="D18" s="200"/>
      <c r="E18" s="96">
        <v>17</v>
      </c>
      <c r="F18" s="72" t="s">
        <v>85</v>
      </c>
      <c r="G18" s="73"/>
      <c r="H18" s="74"/>
      <c r="I18" s="75" t="s">
        <v>97</v>
      </c>
      <c r="J18" s="76"/>
      <c r="K18" s="151" t="s">
        <v>62</v>
      </c>
      <c r="L18" s="152" t="s">
        <v>62</v>
      </c>
      <c r="M18" s="153" t="s">
        <v>61</v>
      </c>
      <c r="N18" s="76" t="s">
        <v>170</v>
      </c>
    </row>
    <row r="19" spans="2:14" s="67" customFormat="1" ht="21" customHeight="1" x14ac:dyDescent="0.2">
      <c r="B19" s="223"/>
      <c r="C19" s="199" t="s">
        <v>86</v>
      </c>
      <c r="D19" s="200"/>
      <c r="E19" s="96">
        <v>35</v>
      </c>
      <c r="F19" s="72" t="s">
        <v>87</v>
      </c>
      <c r="G19" s="151"/>
      <c r="H19" s="152"/>
      <c r="I19" s="153"/>
      <c r="J19" s="76"/>
      <c r="K19" s="151"/>
      <c r="L19" s="152" t="s">
        <v>62</v>
      </c>
      <c r="M19" s="153" t="s">
        <v>61</v>
      </c>
      <c r="N19" s="76" t="s">
        <v>172</v>
      </c>
    </row>
    <row r="20" spans="2:14" s="67" customFormat="1" ht="21" customHeight="1" x14ac:dyDescent="0.2">
      <c r="B20" s="223"/>
      <c r="C20" s="199" t="s">
        <v>88</v>
      </c>
      <c r="D20" s="200"/>
      <c r="E20" s="96">
        <v>33.299999999999997</v>
      </c>
      <c r="F20" s="72" t="s">
        <v>87</v>
      </c>
      <c r="G20" s="151"/>
      <c r="H20" s="152"/>
      <c r="I20" s="153"/>
      <c r="J20" s="76"/>
      <c r="K20" s="151"/>
      <c r="L20" s="152" t="s">
        <v>62</v>
      </c>
      <c r="M20" s="153" t="s">
        <v>61</v>
      </c>
      <c r="N20" s="76" t="s">
        <v>172</v>
      </c>
    </row>
    <row r="21" spans="2:14" s="67" customFormat="1" ht="21" customHeight="1" x14ac:dyDescent="0.2">
      <c r="B21" s="223"/>
      <c r="C21" s="199" t="s">
        <v>90</v>
      </c>
      <c r="D21" s="200"/>
      <c r="E21" s="96">
        <v>216</v>
      </c>
      <c r="F21" s="72" t="s">
        <v>91</v>
      </c>
      <c r="G21" s="151"/>
      <c r="H21" s="152"/>
      <c r="I21" s="153"/>
      <c r="J21" s="76"/>
      <c r="K21" s="151" t="s">
        <v>62</v>
      </c>
      <c r="L21" s="152" t="s">
        <v>62</v>
      </c>
      <c r="M21" s="153" t="s">
        <v>61</v>
      </c>
      <c r="N21" s="76" t="s">
        <v>172</v>
      </c>
    </row>
    <row r="22" spans="2:14" s="67" customFormat="1" ht="21" customHeight="1" x14ac:dyDescent="0.2">
      <c r="B22" s="224"/>
      <c r="C22" s="201" t="s">
        <v>92</v>
      </c>
      <c r="D22" s="202"/>
      <c r="E22" s="101">
        <v>52</v>
      </c>
      <c r="F22" s="84" t="s">
        <v>7</v>
      </c>
      <c r="G22" s="164"/>
      <c r="H22" s="165"/>
      <c r="I22" s="166"/>
      <c r="J22" s="83"/>
      <c r="K22" s="164" t="s">
        <v>62</v>
      </c>
      <c r="L22" s="165" t="s">
        <v>62</v>
      </c>
      <c r="M22" s="166" t="s">
        <v>61</v>
      </c>
      <c r="N22" s="83" t="s">
        <v>172</v>
      </c>
    </row>
    <row r="23" spans="2:14" s="67" customFormat="1" ht="36.75" customHeight="1" x14ac:dyDescent="0.2">
      <c r="B23" s="196" t="s">
        <v>98</v>
      </c>
      <c r="C23" s="218" t="s">
        <v>99</v>
      </c>
      <c r="D23" s="219"/>
      <c r="E23" s="77" t="s">
        <v>55</v>
      </c>
      <c r="F23" s="78" t="s">
        <v>5</v>
      </c>
      <c r="G23" s="68"/>
      <c r="H23" s="69"/>
      <c r="I23" s="79" t="s">
        <v>87</v>
      </c>
      <c r="J23" s="71"/>
      <c r="K23" s="68"/>
      <c r="L23" s="69"/>
      <c r="M23" s="79"/>
      <c r="N23" s="71" t="s">
        <v>100</v>
      </c>
    </row>
    <row r="24" spans="2:14" s="67" customFormat="1" ht="48" x14ac:dyDescent="0.2">
      <c r="B24" s="203"/>
      <c r="C24" s="201" t="s">
        <v>101</v>
      </c>
      <c r="D24" s="202"/>
      <c r="E24" s="192">
        <f>0.08*E51*1000/8760</f>
        <v>36.529680365296805</v>
      </c>
      <c r="F24" s="84" t="s">
        <v>5</v>
      </c>
      <c r="G24" s="80"/>
      <c r="H24" s="81"/>
      <c r="I24" s="82" t="s">
        <v>87</v>
      </c>
      <c r="J24" s="83"/>
      <c r="K24" s="80" t="s">
        <v>61</v>
      </c>
      <c r="L24" s="81"/>
      <c r="M24" s="82"/>
      <c r="N24" s="83" t="s">
        <v>102</v>
      </c>
    </row>
    <row r="25" spans="2:14" s="67" customFormat="1" ht="25.5" customHeight="1" x14ac:dyDescent="0.2">
      <c r="B25" s="196" t="s">
        <v>103</v>
      </c>
      <c r="C25" s="220" t="s">
        <v>104</v>
      </c>
      <c r="D25" s="221"/>
      <c r="E25" s="154">
        <v>500</v>
      </c>
      <c r="F25" s="155" t="s">
        <v>5</v>
      </c>
      <c r="G25" s="156"/>
      <c r="H25" s="157"/>
      <c r="I25" s="158"/>
      <c r="J25" s="159"/>
      <c r="K25" s="156" t="s">
        <v>62</v>
      </c>
      <c r="L25" s="157"/>
      <c r="M25" s="158" t="s">
        <v>61</v>
      </c>
      <c r="N25" s="159" t="s">
        <v>105</v>
      </c>
    </row>
    <row r="26" spans="2:14" s="67" customFormat="1" ht="25.5" customHeight="1" x14ac:dyDescent="0.2">
      <c r="B26" s="203"/>
      <c r="C26" s="201" t="s">
        <v>106</v>
      </c>
      <c r="D26" s="202"/>
      <c r="E26" s="192">
        <f>E25*E57/8760</f>
        <v>456.62100456621005</v>
      </c>
      <c r="F26" s="84" t="s">
        <v>5</v>
      </c>
      <c r="G26" s="73"/>
      <c r="H26" s="74"/>
      <c r="I26" s="75"/>
      <c r="J26" s="76"/>
      <c r="K26" s="80" t="s">
        <v>61</v>
      </c>
      <c r="L26" s="81"/>
      <c r="M26" s="82"/>
      <c r="N26" s="83" t="s">
        <v>107</v>
      </c>
    </row>
    <row r="27" spans="2:14" s="67" customFormat="1" ht="25.5" customHeight="1" x14ac:dyDescent="0.2">
      <c r="B27" s="213" t="s">
        <v>108</v>
      </c>
      <c r="C27" s="216" t="s">
        <v>109</v>
      </c>
      <c r="D27" s="217"/>
      <c r="E27" s="85"/>
      <c r="F27" s="86"/>
      <c r="G27" s="87"/>
      <c r="H27" s="88"/>
      <c r="I27" s="89"/>
      <c r="J27" s="90"/>
      <c r="K27" s="91"/>
      <c r="L27" s="92"/>
      <c r="M27" s="93"/>
      <c r="N27" s="94" t="s">
        <v>110</v>
      </c>
    </row>
    <row r="28" spans="2:14" s="67" customFormat="1" ht="21" customHeight="1" x14ac:dyDescent="0.2">
      <c r="B28" s="214"/>
      <c r="C28" s="95" t="s">
        <v>111</v>
      </c>
      <c r="D28" s="76" t="s">
        <v>96</v>
      </c>
      <c r="E28" s="96" t="s">
        <v>96</v>
      </c>
      <c r="F28" s="72" t="s">
        <v>112</v>
      </c>
      <c r="G28" s="80"/>
      <c r="H28" s="81"/>
      <c r="I28" s="82"/>
      <c r="J28" s="83"/>
      <c r="K28" s="97"/>
      <c r="L28" s="98"/>
      <c r="M28" s="99"/>
      <c r="N28" s="76" t="s">
        <v>113</v>
      </c>
    </row>
    <row r="29" spans="2:14" s="67" customFormat="1" ht="22.5" customHeight="1" x14ac:dyDescent="0.2">
      <c r="B29" s="214"/>
      <c r="C29" s="204" t="s">
        <v>114</v>
      </c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5"/>
    </row>
    <row r="30" spans="2:14" s="67" customFormat="1" ht="21" customHeight="1" x14ac:dyDescent="0.2">
      <c r="B30" s="214"/>
      <c r="C30" s="95" t="s">
        <v>111</v>
      </c>
      <c r="D30" s="76" t="s">
        <v>96</v>
      </c>
      <c r="E30" s="96" t="s">
        <v>96</v>
      </c>
      <c r="F30" s="72" t="s">
        <v>115</v>
      </c>
      <c r="G30" s="73"/>
      <c r="H30" s="74"/>
      <c r="I30" s="75"/>
      <c r="J30" s="76"/>
      <c r="K30" s="97"/>
      <c r="L30" s="98"/>
      <c r="M30" s="99"/>
      <c r="N30" s="76" t="s">
        <v>116</v>
      </c>
    </row>
    <row r="31" spans="2:14" s="67" customFormat="1" ht="21" customHeight="1" x14ac:dyDescent="0.2">
      <c r="B31" s="214"/>
      <c r="C31" s="206" t="s">
        <v>117</v>
      </c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7"/>
    </row>
    <row r="32" spans="2:14" s="67" customFormat="1" ht="26.25" customHeight="1" x14ac:dyDescent="0.2">
      <c r="B32" s="215"/>
      <c r="C32" s="100" t="s">
        <v>111</v>
      </c>
      <c r="D32" s="83" t="s">
        <v>96</v>
      </c>
      <c r="E32" s="101" t="s">
        <v>96</v>
      </c>
      <c r="F32" s="84" t="s">
        <v>5</v>
      </c>
      <c r="G32" s="73"/>
      <c r="H32" s="74"/>
      <c r="I32" s="75"/>
      <c r="J32" s="76"/>
      <c r="K32" s="102"/>
      <c r="L32" s="103"/>
      <c r="M32" s="104"/>
      <c r="N32" s="83" t="s">
        <v>118</v>
      </c>
    </row>
    <row r="33" spans="2:14" s="67" customFormat="1" ht="19.5" customHeight="1" x14ac:dyDescent="0.2">
      <c r="B33" s="196" t="s">
        <v>119</v>
      </c>
      <c r="C33" s="204" t="s">
        <v>120</v>
      </c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5"/>
    </row>
    <row r="34" spans="2:14" s="67" customFormat="1" ht="30" customHeight="1" x14ac:dyDescent="0.2">
      <c r="B34" s="197"/>
      <c r="C34" s="95" t="s">
        <v>25</v>
      </c>
      <c r="D34" s="76"/>
      <c r="E34" s="96">
        <v>577</v>
      </c>
      <c r="F34" s="72" t="s">
        <v>5</v>
      </c>
      <c r="G34" s="80"/>
      <c r="H34" s="81"/>
      <c r="I34" s="82"/>
      <c r="J34" s="83"/>
      <c r="K34" s="73"/>
      <c r="L34" s="74"/>
      <c r="M34" s="75" t="s">
        <v>61</v>
      </c>
      <c r="N34" s="76" t="s">
        <v>121</v>
      </c>
    </row>
    <row r="35" spans="2:14" s="67" customFormat="1" ht="25.5" customHeight="1" x14ac:dyDescent="0.2">
      <c r="B35" s="197"/>
      <c r="C35" s="95" t="s">
        <v>122</v>
      </c>
      <c r="D35" s="76"/>
      <c r="E35" s="96">
        <v>105</v>
      </c>
      <c r="F35" s="72" t="s">
        <v>5</v>
      </c>
      <c r="G35" s="68"/>
      <c r="H35" s="69"/>
      <c r="I35" s="79"/>
      <c r="J35" s="71"/>
      <c r="K35" s="134" t="s">
        <v>61</v>
      </c>
      <c r="L35" s="135"/>
      <c r="M35" s="136" t="s">
        <v>62</v>
      </c>
      <c r="N35" s="126" t="s">
        <v>123</v>
      </c>
    </row>
    <row r="36" spans="2:14" s="67" customFormat="1" ht="25.5" customHeight="1" x14ac:dyDescent="0.2">
      <c r="B36" s="197"/>
      <c r="C36" s="95" t="s">
        <v>124</v>
      </c>
      <c r="D36" s="76"/>
      <c r="E36" s="193">
        <f>E34*0.35</f>
        <v>201.95</v>
      </c>
      <c r="F36" s="72" t="s">
        <v>5</v>
      </c>
      <c r="G36" s="73"/>
      <c r="H36" s="74"/>
      <c r="I36" s="75"/>
      <c r="J36" s="76"/>
      <c r="K36" s="134" t="s">
        <v>61</v>
      </c>
      <c r="L36" s="135"/>
      <c r="M36" s="136" t="s">
        <v>62</v>
      </c>
      <c r="N36" s="126" t="s">
        <v>125</v>
      </c>
    </row>
    <row r="37" spans="2:14" s="67" customFormat="1" ht="30" x14ac:dyDescent="0.2">
      <c r="B37" s="203"/>
      <c r="C37" s="100" t="s">
        <v>126</v>
      </c>
      <c r="D37" s="83"/>
      <c r="E37" s="101">
        <v>35</v>
      </c>
      <c r="F37" s="84" t="s">
        <v>7</v>
      </c>
      <c r="G37" s="73"/>
      <c r="H37" s="74"/>
      <c r="I37" s="75"/>
      <c r="J37" s="76"/>
      <c r="K37" s="80"/>
      <c r="L37" s="81"/>
      <c r="M37" s="82" t="s">
        <v>61</v>
      </c>
      <c r="N37" s="137" t="s">
        <v>127</v>
      </c>
    </row>
    <row r="38" spans="2:14" s="67" customFormat="1" ht="21" customHeight="1" x14ac:dyDescent="0.2">
      <c r="B38" s="196" t="s">
        <v>128</v>
      </c>
      <c r="C38" s="204" t="s">
        <v>129</v>
      </c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5"/>
    </row>
    <row r="39" spans="2:14" s="67" customFormat="1" ht="21" customHeight="1" x14ac:dyDescent="0.2">
      <c r="B39" s="197"/>
      <c r="C39" s="95" t="s">
        <v>130</v>
      </c>
      <c r="D39" s="105" t="s">
        <v>131</v>
      </c>
      <c r="E39" s="106">
        <v>16.899999999999999</v>
      </c>
      <c r="F39" s="72" t="s">
        <v>85</v>
      </c>
      <c r="G39" s="80"/>
      <c r="H39" s="81"/>
      <c r="I39" s="82"/>
      <c r="J39" s="83"/>
      <c r="K39" s="73"/>
      <c r="L39" s="74" t="s">
        <v>61</v>
      </c>
      <c r="M39" s="75" t="s">
        <v>62</v>
      </c>
      <c r="N39" s="76" t="s">
        <v>113</v>
      </c>
    </row>
    <row r="40" spans="2:14" s="67" customFormat="1" ht="21" customHeight="1" x14ac:dyDescent="0.2">
      <c r="B40" s="197"/>
      <c r="C40" s="95" t="s">
        <v>132</v>
      </c>
      <c r="D40" s="105" t="s">
        <v>96</v>
      </c>
      <c r="E40" s="106" t="s">
        <v>96</v>
      </c>
      <c r="F40" s="72" t="s">
        <v>112</v>
      </c>
      <c r="G40" s="68"/>
      <c r="H40" s="69"/>
      <c r="I40" s="79"/>
      <c r="J40" s="71"/>
      <c r="K40" s="73"/>
      <c r="L40" s="74"/>
      <c r="M40" s="75"/>
      <c r="N40" s="76"/>
    </row>
    <row r="41" spans="2:14" s="67" customFormat="1" ht="21" customHeight="1" x14ac:dyDescent="0.2">
      <c r="B41" s="197"/>
      <c r="C41" s="206" t="s">
        <v>133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7"/>
    </row>
    <row r="42" spans="2:14" s="67" customFormat="1" ht="27.75" customHeight="1" x14ac:dyDescent="0.2">
      <c r="B42" s="197"/>
      <c r="C42" s="107" t="s">
        <v>130</v>
      </c>
      <c r="D42" s="108" t="str">
        <f>D39</f>
        <v>Gärrest</v>
      </c>
      <c r="E42" s="193">
        <f>E54/365</f>
        <v>32.735547945205475</v>
      </c>
      <c r="F42" s="72" t="s">
        <v>81</v>
      </c>
      <c r="G42" s="73"/>
      <c r="H42" s="74"/>
      <c r="I42" s="75"/>
      <c r="J42" s="76"/>
      <c r="K42" s="73" t="s">
        <v>61</v>
      </c>
      <c r="L42" s="74"/>
      <c r="M42" s="75"/>
      <c r="N42" s="76" t="s">
        <v>134</v>
      </c>
    </row>
    <row r="43" spans="2:14" s="67" customFormat="1" ht="27.75" customHeight="1" x14ac:dyDescent="0.2">
      <c r="B43" s="203"/>
      <c r="C43" s="109" t="s">
        <v>132</v>
      </c>
      <c r="D43" s="110" t="s">
        <v>96</v>
      </c>
      <c r="E43" s="111" t="s">
        <v>96</v>
      </c>
      <c r="F43" s="84" t="s">
        <v>115</v>
      </c>
      <c r="G43" s="73"/>
      <c r="H43" s="74"/>
      <c r="I43" s="75"/>
      <c r="J43" s="76"/>
      <c r="K43" s="80"/>
      <c r="L43" s="81"/>
      <c r="M43" s="82"/>
      <c r="N43" s="83" t="s">
        <v>135</v>
      </c>
    </row>
    <row r="44" spans="2:14" s="67" customFormat="1" ht="27.75" customHeight="1" x14ac:dyDescent="0.2">
      <c r="B44" s="196" t="s">
        <v>173</v>
      </c>
      <c r="C44" s="199" t="s">
        <v>162</v>
      </c>
      <c r="D44" s="200"/>
      <c r="E44" s="194">
        <v>811.56600000000003</v>
      </c>
      <c r="F44" s="138" t="s">
        <v>163</v>
      </c>
      <c r="G44" s="73"/>
      <c r="H44" s="74"/>
      <c r="I44" s="75"/>
      <c r="J44" s="76"/>
      <c r="K44" s="134" t="s">
        <v>61</v>
      </c>
      <c r="L44" s="135"/>
      <c r="M44" s="136" t="s">
        <v>62</v>
      </c>
      <c r="N44" s="42" t="s">
        <v>164</v>
      </c>
    </row>
    <row r="45" spans="2:14" s="67" customFormat="1" ht="27.75" customHeight="1" x14ac:dyDescent="0.2">
      <c r="B45" s="197"/>
      <c r="C45" s="199" t="s">
        <v>165</v>
      </c>
      <c r="D45" s="200"/>
      <c r="E45" s="96">
        <v>5.0999999999999996</v>
      </c>
      <c r="F45" s="72" t="s">
        <v>166</v>
      </c>
      <c r="G45" s="73"/>
      <c r="H45" s="74"/>
      <c r="I45" s="75"/>
      <c r="J45" s="76"/>
      <c r="K45" s="39"/>
      <c r="L45" s="40"/>
      <c r="M45" s="41" t="s">
        <v>61</v>
      </c>
      <c r="N45" s="42" t="s">
        <v>167</v>
      </c>
    </row>
    <row r="46" spans="2:14" s="67" customFormat="1" ht="27.75" customHeight="1" x14ac:dyDescent="0.2">
      <c r="B46" s="198"/>
      <c r="C46" s="201" t="s">
        <v>168</v>
      </c>
      <c r="D46" s="202"/>
      <c r="E46" s="139">
        <v>1211</v>
      </c>
      <c r="F46" s="140" t="s">
        <v>163</v>
      </c>
      <c r="G46" s="141"/>
      <c r="H46" s="142"/>
      <c r="I46" s="143"/>
      <c r="J46" s="144"/>
      <c r="K46" s="46"/>
      <c r="L46" s="47"/>
      <c r="M46" s="48" t="s">
        <v>61</v>
      </c>
      <c r="N46" s="145" t="s">
        <v>169</v>
      </c>
    </row>
    <row r="47" spans="2:14" s="67" customFormat="1" ht="27.75" customHeight="1" x14ac:dyDescent="0.2">
      <c r="B47" s="208" t="s">
        <v>136</v>
      </c>
      <c r="C47" s="130" t="s">
        <v>137</v>
      </c>
      <c r="D47" s="131"/>
      <c r="E47" s="195">
        <f>E7/24*E12+E16/24*E21</f>
        <v>215.25</v>
      </c>
      <c r="F47" s="78" t="s">
        <v>138</v>
      </c>
      <c r="G47" s="73"/>
      <c r="H47" s="74"/>
      <c r="I47" s="75"/>
      <c r="J47" s="76"/>
      <c r="K47" s="68" t="s">
        <v>61</v>
      </c>
      <c r="L47" s="69"/>
      <c r="M47" s="79"/>
      <c r="N47" s="71" t="s">
        <v>139</v>
      </c>
    </row>
    <row r="48" spans="2:14" s="67" customFormat="1" ht="27.75" customHeight="1" x14ac:dyDescent="0.2">
      <c r="B48" s="209"/>
      <c r="C48" s="132" t="s">
        <v>92</v>
      </c>
      <c r="D48" s="133"/>
      <c r="E48" s="193">
        <f>((E7*E12*E13/100)+(E16*E21*E22/100))/(E7*E12+E16*E21)*100</f>
        <v>52.365853658536579</v>
      </c>
      <c r="F48" s="72" t="s">
        <v>7</v>
      </c>
      <c r="G48" s="73"/>
      <c r="H48" s="74"/>
      <c r="I48" s="75"/>
      <c r="J48" s="76"/>
      <c r="K48" s="73" t="s">
        <v>61</v>
      </c>
      <c r="L48" s="74"/>
      <c r="M48" s="75"/>
      <c r="N48" s="76" t="s">
        <v>140</v>
      </c>
    </row>
    <row r="49" spans="2:14" s="67" customFormat="1" ht="27.75" customHeight="1" x14ac:dyDescent="0.2">
      <c r="B49" s="209"/>
      <c r="C49" s="199" t="s">
        <v>141</v>
      </c>
      <c r="D49" s="200"/>
      <c r="E49" s="96">
        <v>500</v>
      </c>
      <c r="F49" s="72" t="s">
        <v>142</v>
      </c>
      <c r="G49" s="73"/>
      <c r="H49" s="74"/>
      <c r="I49" s="75"/>
      <c r="J49" s="76"/>
      <c r="K49" s="73"/>
      <c r="L49" s="74"/>
      <c r="M49" s="75" t="s">
        <v>61</v>
      </c>
      <c r="N49" s="76" t="s">
        <v>143</v>
      </c>
    </row>
    <row r="50" spans="2:14" s="67" customFormat="1" ht="30" customHeight="1" x14ac:dyDescent="0.2">
      <c r="B50" s="209"/>
      <c r="C50" s="132" t="s">
        <v>144</v>
      </c>
      <c r="D50" s="133"/>
      <c r="E50" s="194">
        <f>((E7/24)*E12*(E13/100)+(E16/24)*E21*(E22/100))*11.01</f>
        <v>1241.019675</v>
      </c>
      <c r="F50" s="72" t="s">
        <v>5</v>
      </c>
      <c r="G50" s="73"/>
      <c r="H50" s="74"/>
      <c r="I50" s="75"/>
      <c r="J50" s="76"/>
      <c r="K50" s="73" t="s">
        <v>61</v>
      </c>
      <c r="L50" s="74"/>
      <c r="M50" s="75"/>
      <c r="N50" s="76" t="s">
        <v>174</v>
      </c>
    </row>
    <row r="51" spans="2:14" s="67" customFormat="1" ht="27.75" customHeight="1" x14ac:dyDescent="0.2">
      <c r="B51" s="209"/>
      <c r="C51" s="199" t="s">
        <v>145</v>
      </c>
      <c r="D51" s="200"/>
      <c r="E51" s="96">
        <v>4000</v>
      </c>
      <c r="F51" s="72" t="s">
        <v>146</v>
      </c>
      <c r="G51" s="73"/>
      <c r="H51" s="74"/>
      <c r="I51" s="75"/>
      <c r="J51" s="76"/>
      <c r="K51" s="73"/>
      <c r="L51" s="73" t="s">
        <v>61</v>
      </c>
      <c r="M51" s="73"/>
      <c r="N51" s="76" t="s">
        <v>147</v>
      </c>
    </row>
    <row r="52" spans="2:14" s="67" customFormat="1" ht="27.75" customHeight="1" x14ac:dyDescent="0.2">
      <c r="B52" s="209"/>
      <c r="C52" s="199" t="s">
        <v>148</v>
      </c>
      <c r="D52" s="200"/>
      <c r="E52" s="96">
        <v>4616</v>
      </c>
      <c r="F52" s="72" t="s">
        <v>146</v>
      </c>
      <c r="G52" s="73"/>
      <c r="H52" s="74"/>
      <c r="I52" s="75"/>
      <c r="J52" s="76"/>
      <c r="K52" s="73"/>
      <c r="L52" s="73" t="s">
        <v>61</v>
      </c>
      <c r="M52" s="73"/>
      <c r="N52" s="76" t="s">
        <v>149</v>
      </c>
    </row>
    <row r="53" spans="2:14" s="67" customFormat="1" ht="27.75" customHeight="1" x14ac:dyDescent="0.2">
      <c r="B53" s="209"/>
      <c r="C53" s="199" t="s">
        <v>150</v>
      </c>
      <c r="D53" s="200"/>
      <c r="E53" s="194">
        <f>E7*365+E16*365</f>
        <v>15330</v>
      </c>
      <c r="F53" s="72" t="s">
        <v>151</v>
      </c>
      <c r="G53" s="73"/>
      <c r="H53" s="74"/>
      <c r="I53" s="75"/>
      <c r="J53" s="76"/>
      <c r="K53" s="73" t="s">
        <v>61</v>
      </c>
      <c r="L53" s="74"/>
      <c r="M53" s="75"/>
      <c r="N53" s="76" t="s">
        <v>152</v>
      </c>
    </row>
    <row r="54" spans="2:14" s="67" customFormat="1" ht="36" x14ac:dyDescent="0.2">
      <c r="B54" s="209"/>
      <c r="C54" s="199" t="s">
        <v>153</v>
      </c>
      <c r="D54" s="200"/>
      <c r="E54" s="194">
        <f>E53-((E7*E12*(E13/100)*1.25)+(E16*E21*(E22/100)*1.25))</f>
        <v>11948.474999999999</v>
      </c>
      <c r="F54" s="72" t="s">
        <v>151</v>
      </c>
      <c r="G54" s="73"/>
      <c r="H54" s="74"/>
      <c r="I54" s="75"/>
      <c r="J54" s="76"/>
      <c r="K54" s="73" t="s">
        <v>61</v>
      </c>
      <c r="L54" s="74"/>
      <c r="M54" s="75" t="s">
        <v>62</v>
      </c>
      <c r="N54" s="76" t="s">
        <v>175</v>
      </c>
    </row>
    <row r="55" spans="2:14" s="67" customFormat="1" ht="27.75" customHeight="1" x14ac:dyDescent="0.2">
      <c r="B55" s="209"/>
      <c r="C55" s="199" t="s">
        <v>154</v>
      </c>
      <c r="D55" s="200"/>
      <c r="E55" s="112" t="s">
        <v>96</v>
      </c>
      <c r="F55" s="72" t="s">
        <v>151</v>
      </c>
      <c r="G55" s="73"/>
      <c r="H55" s="74"/>
      <c r="I55" s="75"/>
      <c r="J55" s="76"/>
      <c r="K55" s="73"/>
      <c r="L55" s="74"/>
      <c r="M55" s="75"/>
      <c r="N55" s="76" t="s">
        <v>155</v>
      </c>
    </row>
    <row r="56" spans="2:14" s="67" customFormat="1" ht="27.75" customHeight="1" x14ac:dyDescent="0.2">
      <c r="B56" s="209"/>
      <c r="C56" s="199" t="s">
        <v>156</v>
      </c>
      <c r="D56" s="200"/>
      <c r="E56" s="113">
        <v>8500</v>
      </c>
      <c r="F56" s="72" t="s">
        <v>157</v>
      </c>
      <c r="G56" s="73"/>
      <c r="H56" s="74"/>
      <c r="I56" s="75"/>
      <c r="J56" s="76"/>
      <c r="K56" s="73"/>
      <c r="L56" s="74"/>
      <c r="M56" s="75" t="s">
        <v>61</v>
      </c>
      <c r="N56" s="76" t="s">
        <v>158</v>
      </c>
    </row>
    <row r="57" spans="2:14" s="67" customFormat="1" ht="39.75" customHeight="1" x14ac:dyDescent="0.2">
      <c r="B57" s="209"/>
      <c r="C57" s="199" t="s">
        <v>159</v>
      </c>
      <c r="D57" s="200"/>
      <c r="E57" s="194">
        <f>(E51*1000)/E25</f>
        <v>8000</v>
      </c>
      <c r="F57" s="72" t="s">
        <v>157</v>
      </c>
      <c r="G57" s="73"/>
      <c r="H57" s="74"/>
      <c r="I57" s="75"/>
      <c r="J57" s="76"/>
      <c r="K57" s="134" t="s">
        <v>61</v>
      </c>
      <c r="L57" s="135"/>
      <c r="M57" s="136"/>
      <c r="N57" s="76" t="s">
        <v>160</v>
      </c>
    </row>
    <row r="58" spans="2:14" s="67" customFormat="1" ht="27.75" customHeight="1" thickBot="1" x14ac:dyDescent="0.25">
      <c r="B58" s="210"/>
      <c r="C58" s="211" t="s">
        <v>161</v>
      </c>
      <c r="D58" s="212"/>
      <c r="E58" s="150">
        <v>50</v>
      </c>
      <c r="F58" s="114" t="s">
        <v>157</v>
      </c>
      <c r="G58" s="115"/>
      <c r="H58" s="116"/>
      <c r="I58" s="117"/>
      <c r="J58" s="118"/>
      <c r="K58" s="115"/>
      <c r="L58" s="116"/>
      <c r="M58" s="117" t="s">
        <v>61</v>
      </c>
      <c r="N58" s="118" t="s">
        <v>158</v>
      </c>
    </row>
    <row r="59" spans="2:14" s="67" customFormat="1" ht="21" customHeight="1" x14ac:dyDescent="0.2">
      <c r="B59" s="61"/>
      <c r="C59" s="61"/>
      <c r="D59" s="61"/>
      <c r="E59" s="62"/>
      <c r="F59" s="61"/>
      <c r="G59" s="146"/>
      <c r="H59" s="147"/>
      <c r="I59" s="148"/>
      <c r="J59" s="149"/>
      <c r="K59" s="61"/>
      <c r="L59" s="61"/>
      <c r="M59" s="61"/>
      <c r="N59" s="61"/>
    </row>
    <row r="60" spans="2:14" s="67" customFormat="1" ht="21" customHeight="1" thickBot="1" x14ac:dyDescent="0.25">
      <c r="B60" s="61"/>
      <c r="C60" s="61"/>
      <c r="D60" s="61"/>
      <c r="E60" s="62"/>
      <c r="F60" s="61"/>
      <c r="G60" s="119"/>
      <c r="H60" s="120"/>
      <c r="I60" s="121"/>
      <c r="J60" s="122"/>
      <c r="K60" s="61"/>
      <c r="L60" s="61"/>
      <c r="M60" s="61"/>
      <c r="N60" s="61"/>
    </row>
    <row r="61" spans="2:14" ht="15.75" customHeight="1" x14ac:dyDescent="0.2"/>
    <row r="62" spans="2:14" ht="15.75" customHeight="1" x14ac:dyDescent="0.2"/>
    <row r="63" spans="2:14" ht="15.75" customHeight="1" x14ac:dyDescent="0.2"/>
    <row r="64" spans="2:1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2" ht="60.75" customHeight="1" x14ac:dyDescent="0.2"/>
  </sheetData>
  <mergeCells count="53">
    <mergeCell ref="N3:N4"/>
    <mergeCell ref="B4:D4"/>
    <mergeCell ref="B3:D3"/>
    <mergeCell ref="E3:F3"/>
    <mergeCell ref="G3:I3"/>
    <mergeCell ref="J3:J4"/>
    <mergeCell ref="K3:M3"/>
    <mergeCell ref="B5:B13"/>
    <mergeCell ref="C5:D5"/>
    <mergeCell ref="E5:F5"/>
    <mergeCell ref="C6:D6"/>
    <mergeCell ref="C7:D7"/>
    <mergeCell ref="C8:N8"/>
    <mergeCell ref="E14:F14"/>
    <mergeCell ref="C15:D15"/>
    <mergeCell ref="C16:D16"/>
    <mergeCell ref="C17:N17"/>
    <mergeCell ref="C18:D18"/>
    <mergeCell ref="C22:D22"/>
    <mergeCell ref="B23:B24"/>
    <mergeCell ref="C23:D23"/>
    <mergeCell ref="C24:D24"/>
    <mergeCell ref="B25:B26"/>
    <mergeCell ref="C25:D25"/>
    <mergeCell ref="C26:D26"/>
    <mergeCell ref="B14:B22"/>
    <mergeCell ref="C14:D14"/>
    <mergeCell ref="C19:D19"/>
    <mergeCell ref="C20:D20"/>
    <mergeCell ref="C21:D21"/>
    <mergeCell ref="B27:B32"/>
    <mergeCell ref="C27:D27"/>
    <mergeCell ref="C29:N29"/>
    <mergeCell ref="C31:N31"/>
    <mergeCell ref="B33:B37"/>
    <mergeCell ref="C33:N33"/>
    <mergeCell ref="B47:B58"/>
    <mergeCell ref="C49:D49"/>
    <mergeCell ref="C51:D51"/>
    <mergeCell ref="C52:D52"/>
    <mergeCell ref="C53:D53"/>
    <mergeCell ref="C54:D54"/>
    <mergeCell ref="C55:D55"/>
    <mergeCell ref="C56:D56"/>
    <mergeCell ref="C57:D57"/>
    <mergeCell ref="C58:D58"/>
    <mergeCell ref="B44:B46"/>
    <mergeCell ref="C44:D44"/>
    <mergeCell ref="C45:D45"/>
    <mergeCell ref="C46:D46"/>
    <mergeCell ref="B38:B43"/>
    <mergeCell ref="C38:N38"/>
    <mergeCell ref="C41:N41"/>
  </mergeCells>
  <printOptions gridLines="1" gridLinesSet="0"/>
  <pageMargins left="0.39370078740157483" right="0.39370078740157483" top="0.78740157480314965" bottom="0.78740157480314965" header="0.51181102362204722" footer="0.51181102362204722"/>
  <pageSetup paperSize="8" scale="61" orientation="portrait" r:id="rId1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Normal="100" workbookViewId="0">
      <selection activeCell="D34" sqref="D34"/>
    </sheetView>
  </sheetViews>
  <sheetFormatPr baseColWidth="10" defaultRowHeight="12.75" x14ac:dyDescent="0.2"/>
  <cols>
    <col min="1" max="1" width="2.7109375" customWidth="1"/>
    <col min="2" max="2" width="24.42578125" style="3" customWidth="1"/>
    <col min="3" max="3" width="29.85546875" style="3" customWidth="1"/>
    <col min="4" max="4" width="12" style="171" customWidth="1"/>
    <col min="5" max="8" width="11.42578125" style="3"/>
    <col min="9" max="9" width="36.5703125" style="3" customWidth="1"/>
    <col min="10" max="10" width="35.140625" bestFit="1" customWidth="1"/>
  </cols>
  <sheetData>
    <row r="1" spans="1:9" x14ac:dyDescent="0.2">
      <c r="B1" s="2" t="s">
        <v>35</v>
      </c>
      <c r="C1" s="2"/>
    </row>
    <row r="2" spans="1:9" ht="13.5" thickBot="1" x14ac:dyDescent="0.25">
      <c r="A2" s="1"/>
    </row>
    <row r="3" spans="1:9" ht="29.25" customHeight="1" thickBot="1" x14ac:dyDescent="0.25">
      <c r="A3" s="1"/>
      <c r="B3" s="254" t="s">
        <v>8</v>
      </c>
      <c r="C3" s="255"/>
      <c r="D3" s="4" t="s">
        <v>0</v>
      </c>
      <c r="E3" s="9" t="s">
        <v>1</v>
      </c>
      <c r="F3" s="13" t="s">
        <v>2</v>
      </c>
      <c r="G3" s="14" t="s">
        <v>3</v>
      </c>
      <c r="H3" s="15" t="s">
        <v>4</v>
      </c>
      <c r="I3" s="6" t="s">
        <v>6</v>
      </c>
    </row>
    <row r="4" spans="1:9" ht="21.75" customHeight="1" x14ac:dyDescent="0.2">
      <c r="A4" s="1"/>
      <c r="B4" s="251" t="s">
        <v>39</v>
      </c>
      <c r="C4" s="252"/>
      <c r="D4" s="252"/>
      <c r="E4" s="252"/>
      <c r="F4" s="252"/>
      <c r="G4" s="252"/>
      <c r="H4" s="252"/>
      <c r="I4" s="253"/>
    </row>
    <row r="5" spans="1:9" ht="24" customHeight="1" x14ac:dyDescent="0.2">
      <c r="A5" s="1"/>
      <c r="B5" s="256" t="s">
        <v>34</v>
      </c>
      <c r="C5" s="257"/>
      <c r="D5" s="172">
        <v>1718</v>
      </c>
      <c r="E5" s="16" t="s">
        <v>5</v>
      </c>
      <c r="F5" s="31" t="s">
        <v>61</v>
      </c>
      <c r="G5" s="32"/>
      <c r="H5" s="33"/>
      <c r="I5" s="123"/>
    </row>
    <row r="6" spans="1:9" ht="24" customHeight="1" thickBot="1" x14ac:dyDescent="0.25">
      <c r="A6" s="1"/>
      <c r="B6" s="258" t="s">
        <v>30</v>
      </c>
      <c r="C6" s="259"/>
      <c r="D6" s="173" t="s">
        <v>31</v>
      </c>
      <c r="E6" s="17" t="s">
        <v>7</v>
      </c>
      <c r="F6" s="35"/>
      <c r="G6" s="36"/>
      <c r="H6" s="37" t="s">
        <v>61</v>
      </c>
      <c r="I6" s="124"/>
    </row>
    <row r="7" spans="1:9" ht="21" customHeight="1" x14ac:dyDescent="0.2">
      <c r="A7" s="1"/>
      <c r="B7" s="251" t="s">
        <v>38</v>
      </c>
      <c r="C7" s="252"/>
      <c r="D7" s="252"/>
      <c r="E7" s="252"/>
      <c r="F7" s="252"/>
      <c r="G7" s="252"/>
      <c r="H7" s="252"/>
      <c r="I7" s="253"/>
    </row>
    <row r="8" spans="1:9" ht="24" customHeight="1" x14ac:dyDescent="0.2">
      <c r="A8" s="1"/>
      <c r="B8" s="256" t="s">
        <v>9</v>
      </c>
      <c r="C8" s="257"/>
      <c r="D8" s="180">
        <f>Datenerhebung_Bsp!$E$50</f>
        <v>1241.019675</v>
      </c>
      <c r="E8" s="16" t="s">
        <v>5</v>
      </c>
      <c r="F8" s="31" t="s">
        <v>61</v>
      </c>
      <c r="G8" s="32"/>
      <c r="H8" s="33"/>
      <c r="I8" s="123"/>
    </row>
    <row r="9" spans="1:9" ht="22.5" customHeight="1" x14ac:dyDescent="0.2">
      <c r="A9" s="1"/>
      <c r="B9" s="260" t="s">
        <v>32</v>
      </c>
      <c r="C9" s="261"/>
      <c r="D9" s="181">
        <f>Datenerhebung_Bsp!$E$35</f>
        <v>105</v>
      </c>
      <c r="E9" s="18" t="s">
        <v>5</v>
      </c>
      <c r="F9" s="39" t="s">
        <v>61</v>
      </c>
      <c r="G9" s="40"/>
      <c r="H9" s="41" t="s">
        <v>62</v>
      </c>
      <c r="I9" s="126" t="s">
        <v>64</v>
      </c>
    </row>
    <row r="10" spans="1:9" ht="20.25" customHeight="1" x14ac:dyDescent="0.2">
      <c r="A10" s="1"/>
      <c r="B10" s="260" t="s">
        <v>59</v>
      </c>
      <c r="C10" s="261"/>
      <c r="D10" s="174" t="s">
        <v>96</v>
      </c>
      <c r="E10" s="18" t="s">
        <v>5</v>
      </c>
      <c r="F10" s="39"/>
      <c r="G10" s="40"/>
      <c r="H10" s="41" t="s">
        <v>65</v>
      </c>
      <c r="I10" s="126" t="s">
        <v>66</v>
      </c>
    </row>
    <row r="11" spans="1:9" ht="24" customHeight="1" thickBot="1" x14ac:dyDescent="0.25">
      <c r="A11" s="1"/>
      <c r="B11" s="258" t="s">
        <v>60</v>
      </c>
      <c r="C11" s="259"/>
      <c r="D11" s="182">
        <f>D8/D5*100</f>
        <v>72.236302386495922</v>
      </c>
      <c r="E11" s="17" t="s">
        <v>7</v>
      </c>
      <c r="F11" s="35" t="s">
        <v>61</v>
      </c>
      <c r="G11" s="36"/>
      <c r="H11" s="37"/>
      <c r="I11" s="124"/>
    </row>
    <row r="12" spans="1:9" ht="22.5" customHeight="1" x14ac:dyDescent="0.2">
      <c r="A12" s="1"/>
      <c r="B12" s="251" t="s">
        <v>37</v>
      </c>
      <c r="C12" s="252"/>
      <c r="D12" s="252"/>
      <c r="E12" s="252"/>
      <c r="F12" s="252"/>
      <c r="G12" s="252"/>
      <c r="H12" s="252"/>
      <c r="I12" s="253"/>
    </row>
    <row r="13" spans="1:9" ht="24" customHeight="1" x14ac:dyDescent="0.2">
      <c r="A13" s="1"/>
      <c r="B13" s="256" t="s">
        <v>51</v>
      </c>
      <c r="C13" s="257"/>
      <c r="D13" s="172">
        <v>39</v>
      </c>
      <c r="E13" s="16" t="s">
        <v>7</v>
      </c>
      <c r="F13" s="31"/>
      <c r="G13" s="32"/>
      <c r="H13" s="33" t="s">
        <v>61</v>
      </c>
      <c r="I13" s="123"/>
    </row>
    <row r="14" spans="1:9" ht="24" customHeight="1" x14ac:dyDescent="0.2">
      <c r="A14" s="1"/>
      <c r="B14" s="260" t="s">
        <v>52</v>
      </c>
      <c r="C14" s="261"/>
      <c r="D14" s="175">
        <v>45</v>
      </c>
      <c r="E14" s="18" t="s">
        <v>7</v>
      </c>
      <c r="F14" s="39"/>
      <c r="G14" s="40"/>
      <c r="H14" s="41" t="s">
        <v>61</v>
      </c>
      <c r="I14" s="125"/>
    </row>
    <row r="15" spans="1:9" ht="20.25" customHeight="1" x14ac:dyDescent="0.2">
      <c r="A15" s="1"/>
      <c r="B15" s="260" t="s">
        <v>10</v>
      </c>
      <c r="C15" s="261"/>
      <c r="D15" s="183">
        <f>D13+D14</f>
        <v>84</v>
      </c>
      <c r="E15" s="19" t="s">
        <v>7</v>
      </c>
      <c r="F15" s="39" t="s">
        <v>61</v>
      </c>
      <c r="G15" s="40"/>
      <c r="H15" s="41"/>
      <c r="I15" s="125"/>
    </row>
    <row r="16" spans="1:9" ht="24" customHeight="1" x14ac:dyDescent="0.2">
      <c r="A16" s="1"/>
      <c r="B16" s="260" t="s">
        <v>25</v>
      </c>
      <c r="C16" s="261"/>
      <c r="D16" s="175">
        <v>577</v>
      </c>
      <c r="E16" s="18" t="s">
        <v>5</v>
      </c>
      <c r="F16" s="39"/>
      <c r="G16" s="40"/>
      <c r="H16" s="41" t="s">
        <v>61</v>
      </c>
      <c r="I16" s="125"/>
    </row>
    <row r="17" spans="1:9" ht="24" customHeight="1" thickBot="1" x14ac:dyDescent="0.25">
      <c r="A17" s="1"/>
      <c r="B17" s="258" t="s">
        <v>33</v>
      </c>
      <c r="C17" s="259"/>
      <c r="D17" s="176">
        <v>500</v>
      </c>
      <c r="E17" s="17" t="s">
        <v>5</v>
      </c>
      <c r="F17" s="35"/>
      <c r="G17" s="36"/>
      <c r="H17" s="37" t="s">
        <v>61</v>
      </c>
      <c r="I17" s="124"/>
    </row>
    <row r="18" spans="1:9" ht="22.5" customHeight="1" thickBot="1" x14ac:dyDescent="0.25">
      <c r="A18" s="1"/>
      <c r="B18" s="251" t="s">
        <v>36</v>
      </c>
      <c r="C18" s="252"/>
      <c r="D18" s="252"/>
      <c r="E18" s="252"/>
      <c r="F18" s="252"/>
      <c r="G18" s="252"/>
      <c r="H18" s="252"/>
      <c r="I18" s="253"/>
    </row>
    <row r="19" spans="1:9" ht="24" customHeight="1" x14ac:dyDescent="0.2">
      <c r="A19" s="1"/>
      <c r="B19" s="262" t="s">
        <v>53</v>
      </c>
      <c r="C19" s="263"/>
      <c r="D19" s="184">
        <f>(Datenerhebung_Bsp!$E$26-Datenerhebung_Bsp!$E$24)/D5*100</f>
        <v>24.452347159540931</v>
      </c>
      <c r="E19" s="20" t="s">
        <v>7</v>
      </c>
      <c r="F19" s="43" t="s">
        <v>61</v>
      </c>
      <c r="G19" s="44"/>
      <c r="H19" s="45"/>
      <c r="I19" s="127"/>
    </row>
    <row r="20" spans="1:9" ht="30" x14ac:dyDescent="0.2">
      <c r="A20" s="1"/>
      <c r="B20" s="260" t="s">
        <v>54</v>
      </c>
      <c r="C20" s="261"/>
      <c r="D20" s="185">
        <f>(Datenerhebung_Bsp!$E$52*1000/8760)*0.35/D5*100</f>
        <v>10.735111975802807</v>
      </c>
      <c r="E20" s="18" t="s">
        <v>7</v>
      </c>
      <c r="F20" s="39" t="s">
        <v>61</v>
      </c>
      <c r="G20" s="40"/>
      <c r="H20" s="41"/>
      <c r="I20" s="126" t="s">
        <v>63</v>
      </c>
    </row>
    <row r="21" spans="1:9" ht="24" customHeight="1" thickBot="1" x14ac:dyDescent="0.25">
      <c r="A21" s="1"/>
      <c r="B21" s="258" t="s">
        <v>11</v>
      </c>
      <c r="C21" s="259"/>
      <c r="D21" s="186">
        <f>D19+D20</f>
        <v>35.187459135343737</v>
      </c>
      <c r="E21" s="17" t="s">
        <v>7</v>
      </c>
      <c r="F21" s="35" t="s">
        <v>61</v>
      </c>
      <c r="G21" s="36"/>
      <c r="H21" s="37"/>
      <c r="I21" s="128"/>
    </row>
    <row r="22" spans="1:9" ht="24" customHeight="1" thickBot="1" x14ac:dyDescent="0.25">
      <c r="A22" s="1"/>
    </row>
    <row r="23" spans="1:9" ht="27.75" customHeight="1" thickBot="1" x14ac:dyDescent="0.25">
      <c r="A23" s="1"/>
      <c r="B23" s="7" t="s">
        <v>12</v>
      </c>
      <c r="C23" s="8"/>
      <c r="D23" s="5" t="s">
        <v>0</v>
      </c>
      <c r="E23" s="9" t="s">
        <v>1</v>
      </c>
      <c r="F23" s="10" t="s">
        <v>2</v>
      </c>
      <c r="G23" s="11" t="s">
        <v>3</v>
      </c>
      <c r="H23" s="12" t="s">
        <v>4</v>
      </c>
      <c r="I23" s="6" t="s">
        <v>6</v>
      </c>
    </row>
    <row r="24" spans="1:9" ht="22.5" customHeight="1" x14ac:dyDescent="0.2">
      <c r="A24" s="1"/>
      <c r="B24" s="251" t="s">
        <v>56</v>
      </c>
      <c r="C24" s="252"/>
      <c r="D24" s="252"/>
      <c r="E24" s="252"/>
      <c r="F24" s="252"/>
      <c r="G24" s="252"/>
      <c r="H24" s="252"/>
      <c r="I24" s="253"/>
    </row>
    <row r="25" spans="1:9" ht="24" customHeight="1" x14ac:dyDescent="0.2">
      <c r="A25" s="1"/>
      <c r="B25" s="246" t="s">
        <v>13</v>
      </c>
      <c r="C25" s="21" t="s">
        <v>26</v>
      </c>
      <c r="D25" s="187">
        <f>D5</f>
        <v>1718</v>
      </c>
      <c r="E25" s="16" t="s">
        <v>5</v>
      </c>
      <c r="F25" s="31" t="s">
        <v>24</v>
      </c>
      <c r="G25" s="32"/>
      <c r="H25" s="33"/>
      <c r="I25" s="123"/>
    </row>
    <row r="26" spans="1:9" ht="27" customHeight="1" x14ac:dyDescent="0.2">
      <c r="A26" s="1"/>
      <c r="B26" s="247"/>
      <c r="C26" s="22" t="s">
        <v>21</v>
      </c>
      <c r="D26" s="177">
        <v>0</v>
      </c>
      <c r="E26" s="18" t="s">
        <v>5</v>
      </c>
      <c r="F26" s="39"/>
      <c r="G26" s="40"/>
      <c r="H26" s="41"/>
      <c r="I26" s="125"/>
    </row>
    <row r="27" spans="1:9" ht="24" customHeight="1" x14ac:dyDescent="0.2">
      <c r="A27" s="1"/>
      <c r="B27" s="248"/>
      <c r="C27" s="27" t="s">
        <v>14</v>
      </c>
      <c r="D27" s="167">
        <f>D25+D26</f>
        <v>1718</v>
      </c>
      <c r="E27" s="28" t="s">
        <v>5</v>
      </c>
      <c r="F27" s="46" t="s">
        <v>24</v>
      </c>
      <c r="G27" s="47"/>
      <c r="H27" s="48"/>
      <c r="I27" s="129"/>
    </row>
    <row r="28" spans="1:9" ht="27" customHeight="1" x14ac:dyDescent="0.2">
      <c r="A28" s="1"/>
      <c r="B28" s="246" t="s">
        <v>15</v>
      </c>
      <c r="C28" s="25" t="s">
        <v>50</v>
      </c>
      <c r="D28" s="188">
        <f>D17*8000/8760</f>
        <v>456.62100456621005</v>
      </c>
      <c r="E28" s="26" t="s">
        <v>5</v>
      </c>
      <c r="F28" s="49" t="s">
        <v>24</v>
      </c>
      <c r="G28" s="50"/>
      <c r="H28" s="51"/>
      <c r="I28" s="52" t="s">
        <v>40</v>
      </c>
    </row>
    <row r="29" spans="1:9" ht="24" customHeight="1" x14ac:dyDescent="0.2">
      <c r="A29" s="1"/>
      <c r="B29" s="247"/>
      <c r="C29" s="22" t="s">
        <v>49</v>
      </c>
      <c r="D29" s="189">
        <f>D16*8000/8760</f>
        <v>526.94063926940635</v>
      </c>
      <c r="E29" s="18" t="s">
        <v>5</v>
      </c>
      <c r="F29" s="39" t="s">
        <v>23</v>
      </c>
      <c r="G29" s="40"/>
      <c r="H29" s="41"/>
      <c r="I29" s="42" t="s">
        <v>41</v>
      </c>
    </row>
    <row r="30" spans="1:9" ht="24" customHeight="1" x14ac:dyDescent="0.2">
      <c r="A30" s="1"/>
      <c r="B30" s="247"/>
      <c r="C30" s="22" t="s">
        <v>20</v>
      </c>
      <c r="D30" s="177">
        <v>0</v>
      </c>
      <c r="E30" s="18" t="s">
        <v>5</v>
      </c>
      <c r="F30" s="39"/>
      <c r="G30" s="40"/>
      <c r="H30" s="41"/>
      <c r="I30" s="42" t="s">
        <v>42</v>
      </c>
    </row>
    <row r="31" spans="1:9" ht="24" customHeight="1" x14ac:dyDescent="0.2">
      <c r="A31" s="1"/>
      <c r="B31" s="247"/>
      <c r="C31" s="22" t="s">
        <v>59</v>
      </c>
      <c r="D31" s="177">
        <v>0</v>
      </c>
      <c r="E31" s="18" t="s">
        <v>5</v>
      </c>
      <c r="F31" s="39" t="s">
        <v>24</v>
      </c>
      <c r="G31" s="40"/>
      <c r="H31" s="41"/>
      <c r="I31" s="42" t="s">
        <v>176</v>
      </c>
    </row>
    <row r="32" spans="1:9" ht="27.75" customHeight="1" thickBot="1" x14ac:dyDescent="0.25">
      <c r="A32" s="1"/>
      <c r="B32" s="248"/>
      <c r="C32" s="23" t="s">
        <v>16</v>
      </c>
      <c r="D32" s="168">
        <f>SUM(D28:D30)</f>
        <v>983.56164383561645</v>
      </c>
      <c r="E32" s="24" t="s">
        <v>5</v>
      </c>
      <c r="F32" s="35" t="s">
        <v>24</v>
      </c>
      <c r="G32" s="36"/>
      <c r="H32" s="37"/>
      <c r="I32" s="38" t="s">
        <v>43</v>
      </c>
    </row>
    <row r="33" spans="1:9" ht="21" customHeight="1" x14ac:dyDescent="0.2">
      <c r="A33" s="1"/>
      <c r="B33" s="251" t="s">
        <v>57</v>
      </c>
      <c r="C33" s="252"/>
      <c r="D33" s="252"/>
      <c r="E33" s="252"/>
      <c r="F33" s="252"/>
      <c r="G33" s="252"/>
      <c r="H33" s="252"/>
      <c r="I33" s="253"/>
    </row>
    <row r="34" spans="1:9" ht="24" customHeight="1" x14ac:dyDescent="0.2">
      <c r="A34" s="1"/>
      <c r="B34" s="246" t="s">
        <v>13</v>
      </c>
      <c r="C34" s="21" t="s">
        <v>27</v>
      </c>
      <c r="D34" s="190">
        <f>Datenerhebung_Bsp!$E$7+Datenerhebung_Bsp!$E$16</f>
        <v>42</v>
      </c>
      <c r="E34" s="16" t="s">
        <v>28</v>
      </c>
      <c r="F34" s="31" t="s">
        <v>24</v>
      </c>
      <c r="G34" s="32" t="s">
        <v>62</v>
      </c>
      <c r="H34" s="33"/>
      <c r="I34" s="34" t="s">
        <v>45</v>
      </c>
    </row>
    <row r="35" spans="1:9" ht="30.75" customHeight="1" x14ac:dyDescent="0.2">
      <c r="A35" s="1"/>
      <c r="B35" s="247"/>
      <c r="C35" s="22" t="s">
        <v>17</v>
      </c>
      <c r="D35" s="177">
        <v>0</v>
      </c>
      <c r="E35" s="18" t="s">
        <v>28</v>
      </c>
      <c r="F35" s="39" t="s">
        <v>24</v>
      </c>
      <c r="G35" s="40"/>
      <c r="H35" s="41"/>
      <c r="I35" s="42" t="s">
        <v>44</v>
      </c>
    </row>
    <row r="36" spans="1:9" ht="24" customHeight="1" x14ac:dyDescent="0.2">
      <c r="A36" s="1"/>
      <c r="B36" s="248"/>
      <c r="C36" s="29" t="s">
        <v>18</v>
      </c>
      <c r="D36" s="169">
        <f>D35+D34</f>
        <v>42</v>
      </c>
      <c r="E36" s="30" t="s">
        <v>28</v>
      </c>
      <c r="F36" s="53" t="s">
        <v>24</v>
      </c>
      <c r="G36" s="54"/>
      <c r="H36" s="55"/>
      <c r="I36" s="56"/>
    </row>
    <row r="37" spans="1:9" ht="24" customHeight="1" x14ac:dyDescent="0.2">
      <c r="A37" s="1"/>
      <c r="B37" s="249" t="s">
        <v>15</v>
      </c>
      <c r="C37" s="21" t="s">
        <v>29</v>
      </c>
      <c r="D37" s="190">
        <f>(Datenerhebung_Bsp!E7*Datenerhebung_Bsp!E12*1.25+Datenerhebung_Bsp!E16*Datenerhebung_Bsp!E21*1.25)/1000</f>
        <v>6.4574999999999996</v>
      </c>
      <c r="E37" s="16" t="s">
        <v>28</v>
      </c>
      <c r="F37" s="31" t="s">
        <v>24</v>
      </c>
      <c r="G37" s="32"/>
      <c r="H37" s="33"/>
      <c r="I37" s="34" t="s">
        <v>47</v>
      </c>
    </row>
    <row r="38" spans="1:9" ht="20.25" customHeight="1" x14ac:dyDescent="0.2">
      <c r="A38" s="1"/>
      <c r="B38" s="247"/>
      <c r="C38" s="22" t="s">
        <v>22</v>
      </c>
      <c r="D38" s="178" t="s">
        <v>96</v>
      </c>
      <c r="E38" s="18" t="s">
        <v>28</v>
      </c>
      <c r="F38" s="39"/>
      <c r="G38" s="40"/>
      <c r="H38" s="41"/>
      <c r="I38" s="42" t="s">
        <v>46</v>
      </c>
    </row>
    <row r="39" spans="1:9" ht="24" customHeight="1" x14ac:dyDescent="0.2">
      <c r="A39" s="1"/>
      <c r="B39" s="247"/>
      <c r="C39" s="22" t="s">
        <v>58</v>
      </c>
      <c r="D39" s="191">
        <f>Datenerhebung_Bsp!E54/365</f>
        <v>32.735547945205475</v>
      </c>
      <c r="E39" s="18" t="s">
        <v>28</v>
      </c>
      <c r="F39" s="39" t="s">
        <v>23</v>
      </c>
      <c r="G39" s="40"/>
      <c r="H39" s="57"/>
      <c r="I39" s="42" t="s">
        <v>48</v>
      </c>
    </row>
    <row r="40" spans="1:9" ht="24" customHeight="1" thickBot="1" x14ac:dyDescent="0.25">
      <c r="A40" s="1"/>
      <c r="B40" s="250"/>
      <c r="C40" s="23" t="s">
        <v>19</v>
      </c>
      <c r="D40" s="170">
        <f>SUM(D37:D39)</f>
        <v>39.193047945205478</v>
      </c>
      <c r="E40" s="17" t="s">
        <v>28</v>
      </c>
      <c r="F40" s="35" t="s">
        <v>24</v>
      </c>
      <c r="G40" s="58"/>
      <c r="H40" s="59"/>
      <c r="I40" s="38"/>
    </row>
    <row r="41" spans="1:9" ht="24" customHeight="1" x14ac:dyDescent="0.2">
      <c r="A41" s="1"/>
    </row>
    <row r="42" spans="1:9" ht="24" customHeight="1" x14ac:dyDescent="0.2">
      <c r="A42" s="1"/>
    </row>
    <row r="43" spans="1:9" ht="24" customHeight="1" x14ac:dyDescent="0.2">
      <c r="A43" s="1"/>
    </row>
    <row r="44" spans="1:9" ht="24" customHeight="1" x14ac:dyDescent="0.2">
      <c r="A44" s="1"/>
    </row>
    <row r="45" spans="1:9" ht="24" customHeight="1" x14ac:dyDescent="0.2">
      <c r="A45" s="1"/>
    </row>
    <row r="46" spans="1:9" ht="24" customHeight="1" x14ac:dyDescent="0.2">
      <c r="A46" s="1"/>
    </row>
  </sheetData>
  <mergeCells count="25">
    <mergeCell ref="B19:C19"/>
    <mergeCell ref="B20:C20"/>
    <mergeCell ref="B21:C21"/>
    <mergeCell ref="B18:I18"/>
    <mergeCell ref="B24:I24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I12"/>
    <mergeCell ref="B3:C3"/>
    <mergeCell ref="B5:C5"/>
    <mergeCell ref="B6:C6"/>
    <mergeCell ref="B4:I4"/>
    <mergeCell ref="B7:I7"/>
    <mergeCell ref="B28:B32"/>
    <mergeCell ref="B34:B36"/>
    <mergeCell ref="B37:B40"/>
    <mergeCell ref="B25:B27"/>
    <mergeCell ref="B33:I33"/>
  </mergeCells>
  <printOptions gridLines="1" gridLinesSet="0"/>
  <pageMargins left="0.39370078740157483" right="0.39370078740157483" top="0.98425196850393704" bottom="0.98425196850393704" header="0.51181102362204722" footer="0.51181102362204722"/>
  <pageSetup paperSize="8" scale="67" orientation="portrait" r:id="rId1"/>
  <headerFooter alignWithMargins="0">
    <oddHeader>&amp;A</oddHeader>
    <oddFooter>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149281880EB24989C77BAEB3A3B99A" ma:contentTypeVersion="" ma:contentTypeDescription="Ein neues Dokument erstellen." ma:contentTypeScope="" ma:versionID="6bc59df3ceb3305ade2f2934be7d7345">
  <xsd:schema xmlns:xsd="http://www.w3.org/2001/XMLSchema" xmlns:xs="http://www.w3.org/2001/XMLSchema" xmlns:p="http://schemas.microsoft.com/office/2006/metadata/properties" xmlns:ns2="fc332fed-c5bf-4dd8-a0d9-c4ff8c89bac7" targetNamespace="http://schemas.microsoft.com/office/2006/metadata/properties" ma:root="true" ma:fieldsID="2854978c4b91d26a51461222762e0251" ns2:_="">
    <xsd:import namespace="fc332fed-c5bf-4dd8-a0d9-c4ff8c89bac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32fed-c5bf-4dd8-a0d9-c4ff8c89ba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5D39F6-A0C7-4FDE-960B-3E7F83D407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AF9534-5219-4852-AAFF-0F3EEBB41BC8}">
  <ds:schemaRefs>
    <ds:schemaRef ds:uri="http://www.w3.org/XML/1998/namespace"/>
    <ds:schemaRef ds:uri="http://purl.org/dc/dcmitype/"/>
    <ds:schemaRef ds:uri="fc332fed-c5bf-4dd8-a0d9-c4ff8c89bac7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7914DB4-5FE7-482E-B8FF-E8F2B93BBC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32fed-c5bf-4dd8-a0d9-c4ff8c89ba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Datenerhebung_Bsp</vt:lpstr>
      <vt:lpstr>Dokumentationsliste_Bsp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Verbrennungsrechnung</dc:title>
  <dc:creator>Dr.H.Pietsch</dc:creator>
  <cp:lastModifiedBy>Pfeiffer, Diana</cp:lastModifiedBy>
  <cp:lastPrinted>2013-10-25T09:58:53Z</cp:lastPrinted>
  <dcterms:created xsi:type="dcterms:W3CDTF">2001-11-15T10:09:06Z</dcterms:created>
  <dcterms:modified xsi:type="dcterms:W3CDTF">2019-02-26T15:21:13Z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0x010100F1149281880EB24989C77BAEB3A3B99A</vt:lpwstr>
  </property>
</Properties>
</file>